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https://ucnmuni.sharepoint.com/teams/avtdonbytkovvzvycore/Sdilene dokumenty/F_Verejne_zakazky/07_predano_RMU_do_ZD/VZ_UKB/"/>
    </mc:Choice>
  </mc:AlternateContent>
  <bookViews>
    <workbookView xWindow="0" yWindow="0" windowWidth="20400" windowHeight="15795" tabRatio="923" activeTab="2"/>
  </bookViews>
  <sheets>
    <sheet name="SOUHRN" sheetId="1" state="hidden" r:id="rId1"/>
    <sheet name="A05_107" sheetId="2" r:id="rId2"/>
    <sheet name="A05_114" sheetId="3" r:id="rId3"/>
    <sheet name="A08_309" sheetId="4" r:id="rId4"/>
    <sheet name="A09_316" sheetId="5" r:id="rId5"/>
    <sheet name="A12_311" sheetId="6" r:id="rId6"/>
    <sheet name="A13_332" sheetId="7" r:id="rId7"/>
    <sheet name="A14_207" sheetId="8" r:id="rId8"/>
  </sheets>
  <definedNames>
    <definedName name="_xlnm.Print_Area" localSheetId="0">SOUHRN!$A$1:$I$57</definedName>
  </definedNames>
  <calcPr calcId="162913"/>
</workbook>
</file>

<file path=xl/calcChain.xml><?xml version="1.0" encoding="utf-8"?>
<calcChain xmlns="http://schemas.openxmlformats.org/spreadsheetml/2006/main">
  <c r="B34" i="8" l="1"/>
  <c r="B33" i="8"/>
  <c r="B32" i="8"/>
  <c r="B31" i="8"/>
  <c r="B30" i="8"/>
  <c r="B29" i="8"/>
  <c r="B28" i="8"/>
  <c r="F27" i="8"/>
  <c r="B27" i="8"/>
  <c r="F26" i="8"/>
  <c r="B26" i="8"/>
  <c r="F25" i="8"/>
  <c r="B25" i="8"/>
  <c r="F24" i="8"/>
  <c r="B24" i="8"/>
  <c r="F23" i="8"/>
  <c r="B23" i="8"/>
  <c r="F22" i="8"/>
  <c r="B22" i="8"/>
  <c r="F21" i="8"/>
  <c r="B21" i="8"/>
  <c r="F20" i="8"/>
  <c r="B20" i="8"/>
  <c r="F19" i="8"/>
  <c r="B19" i="8"/>
  <c r="F18" i="8"/>
  <c r="B18" i="8"/>
  <c r="F17" i="8"/>
  <c r="B17" i="8"/>
  <c r="F16" i="8"/>
  <c r="B16" i="8"/>
  <c r="F15" i="8"/>
  <c r="F36" i="8" s="1"/>
  <c r="B15" i="8"/>
  <c r="F14" i="8"/>
  <c r="B14" i="8"/>
  <c r="B8" i="8"/>
  <c r="B1" i="8"/>
  <c r="B34" i="7"/>
  <c r="B33" i="7"/>
  <c r="B32" i="7"/>
  <c r="B31" i="7"/>
  <c r="B30" i="7"/>
  <c r="B29" i="7"/>
  <c r="B28" i="7"/>
  <c r="F27" i="7"/>
  <c r="B27" i="7"/>
  <c r="F26" i="7"/>
  <c r="B26" i="7"/>
  <c r="F25" i="7"/>
  <c r="B25" i="7"/>
  <c r="F24" i="7"/>
  <c r="B24" i="7"/>
  <c r="F23" i="7"/>
  <c r="B23" i="7"/>
  <c r="F22" i="7"/>
  <c r="B22" i="7"/>
  <c r="F21" i="7"/>
  <c r="B21" i="7"/>
  <c r="F20" i="7"/>
  <c r="B20" i="7"/>
  <c r="F19" i="7"/>
  <c r="B19" i="7"/>
  <c r="F18" i="7"/>
  <c r="B18" i="7"/>
  <c r="F17" i="7"/>
  <c r="B17" i="7"/>
  <c r="F16" i="7"/>
  <c r="B16" i="7"/>
  <c r="F15" i="7"/>
  <c r="B15" i="7"/>
  <c r="F14" i="7"/>
  <c r="F36" i="7" s="1"/>
  <c r="B14" i="7"/>
  <c r="B8" i="7"/>
  <c r="B1" i="7"/>
  <c r="F40" i="6"/>
  <c r="B37" i="6"/>
  <c r="B36" i="6"/>
  <c r="B35" i="6"/>
  <c r="B34" i="6"/>
  <c r="B33" i="6"/>
  <c r="B32" i="6"/>
  <c r="B31" i="6"/>
  <c r="B30" i="6"/>
  <c r="F29" i="6"/>
  <c r="B29" i="6"/>
  <c r="F28" i="6"/>
  <c r="B28" i="6"/>
  <c r="F27" i="6"/>
  <c r="B27" i="6"/>
  <c r="F26" i="6"/>
  <c r="B26" i="6"/>
  <c r="F25" i="6"/>
  <c r="B25" i="6"/>
  <c r="F24" i="6"/>
  <c r="B24" i="6"/>
  <c r="F23" i="6"/>
  <c r="B23" i="6"/>
  <c r="F22" i="6"/>
  <c r="B22" i="6"/>
  <c r="F21" i="6"/>
  <c r="B21" i="6"/>
  <c r="F20" i="6"/>
  <c r="B20" i="6"/>
  <c r="F19" i="6"/>
  <c r="B19" i="6"/>
  <c r="F18" i="6"/>
  <c r="B18" i="6"/>
  <c r="F17" i="6"/>
  <c r="B17" i="6"/>
  <c r="F16" i="6"/>
  <c r="B16" i="6"/>
  <c r="F15" i="6"/>
  <c r="B15" i="6"/>
  <c r="F14" i="6"/>
  <c r="B14" i="6"/>
  <c r="B8" i="6"/>
  <c r="B1" i="6"/>
  <c r="B38" i="5"/>
  <c r="B37" i="5"/>
  <c r="B36" i="5"/>
  <c r="B35" i="5"/>
  <c r="B34" i="5"/>
  <c r="B33" i="5"/>
  <c r="B32" i="5"/>
  <c r="B31" i="5"/>
  <c r="F30" i="5"/>
  <c r="B30" i="5"/>
  <c r="F29" i="5"/>
  <c r="B29" i="5"/>
  <c r="F28" i="5"/>
  <c r="B28" i="5"/>
  <c r="F27" i="5"/>
  <c r="B27" i="5"/>
  <c r="F26" i="5"/>
  <c r="B26" i="5"/>
  <c r="F25" i="5"/>
  <c r="B25" i="5"/>
  <c r="F24" i="5"/>
  <c r="B24" i="5"/>
  <c r="F23" i="5"/>
  <c r="B23" i="5"/>
  <c r="F22" i="5"/>
  <c r="B22" i="5"/>
  <c r="F21" i="5"/>
  <c r="B21" i="5"/>
  <c r="F20" i="5"/>
  <c r="B20" i="5"/>
  <c r="F19" i="5"/>
  <c r="B19" i="5"/>
  <c r="F18" i="5"/>
  <c r="B18" i="5"/>
  <c r="F17" i="5"/>
  <c r="B17" i="5"/>
  <c r="F16" i="5"/>
  <c r="B16" i="5"/>
  <c r="F15" i="5"/>
  <c r="B15" i="5"/>
  <c r="F14" i="5"/>
  <c r="F40" i="5" s="1"/>
  <c r="B14" i="5"/>
  <c r="B8" i="5"/>
  <c r="B1" i="5"/>
  <c r="F40" i="4"/>
  <c r="B37" i="4"/>
  <c r="B36" i="4"/>
  <c r="B35" i="4"/>
  <c r="B34" i="4"/>
  <c r="B33" i="4"/>
  <c r="B32" i="4"/>
  <c r="B31" i="4"/>
  <c r="B30" i="4"/>
  <c r="F29" i="4"/>
  <c r="B29" i="4"/>
  <c r="F28" i="4"/>
  <c r="B28" i="4"/>
  <c r="F27" i="4"/>
  <c r="B27" i="4"/>
  <c r="F26" i="4"/>
  <c r="B26" i="4"/>
  <c r="F25" i="4"/>
  <c r="B25" i="4"/>
  <c r="F24" i="4"/>
  <c r="B24" i="4"/>
  <c r="F23" i="4"/>
  <c r="B23" i="4"/>
  <c r="F22" i="4"/>
  <c r="B22" i="4"/>
  <c r="F21" i="4"/>
  <c r="B21" i="4"/>
  <c r="F20" i="4"/>
  <c r="B20" i="4"/>
  <c r="F19" i="4"/>
  <c r="B19" i="4"/>
  <c r="F18" i="4"/>
  <c r="B18" i="4"/>
  <c r="F17" i="4"/>
  <c r="B17" i="4"/>
  <c r="F16" i="4"/>
  <c r="B16" i="4"/>
  <c r="F15" i="4"/>
  <c r="B15" i="4"/>
  <c r="F14" i="4"/>
  <c r="B14" i="4"/>
  <c r="B8" i="4"/>
  <c r="B1" i="4"/>
  <c r="B52" i="3"/>
  <c r="B51" i="3"/>
  <c r="B50" i="3"/>
  <c r="B49" i="3"/>
  <c r="B48" i="3"/>
  <c r="B47" i="3"/>
  <c r="B46" i="3"/>
  <c r="B45" i="3"/>
  <c r="F44" i="3"/>
  <c r="B44" i="3"/>
  <c r="F43" i="3"/>
  <c r="B43" i="3"/>
  <c r="F42" i="3"/>
  <c r="B42" i="3"/>
  <c r="F41" i="3"/>
  <c r="B41" i="3"/>
  <c r="F40" i="3"/>
  <c r="B40" i="3"/>
  <c r="F39" i="3"/>
  <c r="B39" i="3"/>
  <c r="F38" i="3"/>
  <c r="B38" i="3"/>
  <c r="F37" i="3"/>
  <c r="B37" i="3"/>
  <c r="F36" i="3"/>
  <c r="B36" i="3"/>
  <c r="F35" i="3"/>
  <c r="B35" i="3"/>
  <c r="F34" i="3"/>
  <c r="B34" i="3"/>
  <c r="F33" i="3"/>
  <c r="B33" i="3"/>
  <c r="F32" i="3"/>
  <c r="B32" i="3"/>
  <c r="F31" i="3"/>
  <c r="B31" i="3"/>
  <c r="F30" i="3"/>
  <c r="B30" i="3"/>
  <c r="F29" i="3"/>
  <c r="B29" i="3"/>
  <c r="F28" i="3"/>
  <c r="B28" i="3"/>
  <c r="F27" i="3"/>
  <c r="B27" i="3"/>
  <c r="B26" i="3"/>
  <c r="B25" i="3"/>
  <c r="F24" i="3"/>
  <c r="B24" i="3"/>
  <c r="F23" i="3"/>
  <c r="B23" i="3"/>
  <c r="F22" i="3"/>
  <c r="B22" i="3"/>
  <c r="F21" i="3"/>
  <c r="B21" i="3"/>
  <c r="F20" i="3"/>
  <c r="B20" i="3"/>
  <c r="F19" i="3"/>
  <c r="B19" i="3"/>
  <c r="F18" i="3"/>
  <c r="B18" i="3"/>
  <c r="F17" i="3"/>
  <c r="B17" i="3"/>
  <c r="F16" i="3"/>
  <c r="B16" i="3"/>
  <c r="F15" i="3"/>
  <c r="B15" i="3"/>
  <c r="F14" i="3"/>
  <c r="F54" i="3" s="1"/>
  <c r="B14" i="3"/>
  <c r="B8" i="3"/>
  <c r="M7" i="1" s="1"/>
  <c r="B1" i="3"/>
  <c r="B36" i="2"/>
  <c r="B35" i="2"/>
  <c r="B34" i="2"/>
  <c r="B33" i="2"/>
  <c r="B32" i="2"/>
  <c r="B31" i="2"/>
  <c r="B30" i="2"/>
  <c r="B29" i="2"/>
  <c r="F28" i="2"/>
  <c r="B28" i="2"/>
  <c r="F27" i="2"/>
  <c r="B27" i="2"/>
  <c r="F26" i="2"/>
  <c r="B26" i="2"/>
  <c r="F25" i="2"/>
  <c r="B25" i="2"/>
  <c r="F24" i="2"/>
  <c r="B24" i="2"/>
  <c r="F23" i="2"/>
  <c r="B23" i="2"/>
  <c r="F22" i="2"/>
  <c r="B22" i="2"/>
  <c r="F21" i="2"/>
  <c r="B21" i="2"/>
  <c r="F20" i="2"/>
  <c r="B20" i="2"/>
  <c r="F19" i="2"/>
  <c r="B19" i="2"/>
  <c r="F18" i="2"/>
  <c r="B18" i="2"/>
  <c r="F17" i="2"/>
  <c r="B17" i="2"/>
  <c r="F16" i="2"/>
  <c r="B16" i="2"/>
  <c r="F15" i="2"/>
  <c r="B15" i="2"/>
  <c r="F14" i="2"/>
  <c r="F38" i="2" s="1"/>
  <c r="B14" i="2"/>
  <c r="B8" i="2"/>
  <c r="B1" i="2"/>
  <c r="R56" i="1"/>
  <c r="R55" i="1"/>
  <c r="Q55" i="1"/>
  <c r="P55" i="1"/>
  <c r="O55" i="1"/>
  <c r="N55" i="1"/>
  <c r="M55" i="1"/>
  <c r="L55" i="1"/>
  <c r="R54" i="1"/>
  <c r="Q54" i="1"/>
  <c r="P54" i="1"/>
  <c r="O54" i="1"/>
  <c r="N54" i="1"/>
  <c r="M54" i="1"/>
  <c r="L54" i="1"/>
  <c r="R53" i="1"/>
  <c r="Q53" i="1"/>
  <c r="P53" i="1"/>
  <c r="O53" i="1"/>
  <c r="N53" i="1"/>
  <c r="M53" i="1"/>
  <c r="L53" i="1"/>
  <c r="R52" i="1"/>
  <c r="Q52" i="1"/>
  <c r="P52" i="1"/>
  <c r="O52" i="1"/>
  <c r="N52" i="1"/>
  <c r="M52" i="1"/>
  <c r="L52" i="1"/>
  <c r="R51" i="1"/>
  <c r="Q51" i="1"/>
  <c r="P51" i="1"/>
  <c r="O51" i="1"/>
  <c r="N51" i="1"/>
  <c r="M51" i="1"/>
  <c r="L51" i="1"/>
  <c r="R50" i="1"/>
  <c r="Q50" i="1"/>
  <c r="P50" i="1"/>
  <c r="O50" i="1"/>
  <c r="N50" i="1"/>
  <c r="M50" i="1"/>
  <c r="L50" i="1"/>
  <c r="R49" i="1"/>
  <c r="Q49" i="1"/>
  <c r="P49" i="1"/>
  <c r="O49" i="1"/>
  <c r="N49" i="1"/>
  <c r="M49" i="1"/>
  <c r="L49" i="1"/>
  <c r="R48" i="1"/>
  <c r="Q48" i="1"/>
  <c r="P48" i="1"/>
  <c r="O48" i="1"/>
  <c r="N48" i="1"/>
  <c r="M48" i="1"/>
  <c r="L48" i="1"/>
  <c r="R47" i="1"/>
  <c r="Q47" i="1"/>
  <c r="P47" i="1"/>
  <c r="O47" i="1"/>
  <c r="N47" i="1"/>
  <c r="M47" i="1"/>
  <c r="L47" i="1"/>
  <c r="R46" i="1"/>
  <c r="Q46" i="1"/>
  <c r="P46" i="1"/>
  <c r="O46" i="1"/>
  <c r="N46" i="1"/>
  <c r="M46" i="1"/>
  <c r="L46" i="1"/>
  <c r="R45" i="1"/>
  <c r="Q45" i="1"/>
  <c r="P45" i="1"/>
  <c r="O45" i="1"/>
  <c r="N45" i="1"/>
  <c r="M45" i="1"/>
  <c r="L45" i="1"/>
  <c r="R44" i="1"/>
  <c r="Q44" i="1"/>
  <c r="P44" i="1"/>
  <c r="O44" i="1"/>
  <c r="N44" i="1"/>
  <c r="M44" i="1"/>
  <c r="L44" i="1"/>
  <c r="R43" i="1"/>
  <c r="Q43" i="1"/>
  <c r="P43" i="1"/>
  <c r="O43" i="1"/>
  <c r="N43" i="1"/>
  <c r="M43" i="1"/>
  <c r="L43" i="1"/>
  <c r="R42" i="1"/>
  <c r="Q42" i="1"/>
  <c r="P42" i="1"/>
  <c r="O42" i="1"/>
  <c r="N42" i="1"/>
  <c r="M42" i="1"/>
  <c r="L42" i="1"/>
  <c r="R41" i="1"/>
  <c r="Q41" i="1"/>
  <c r="P41" i="1"/>
  <c r="O41" i="1"/>
  <c r="N41" i="1"/>
  <c r="M41" i="1"/>
  <c r="L41" i="1"/>
  <c r="R40" i="1"/>
  <c r="Q40" i="1"/>
  <c r="P40" i="1"/>
  <c r="O40" i="1"/>
  <c r="N40" i="1"/>
  <c r="M40" i="1"/>
  <c r="L40" i="1"/>
  <c r="R39" i="1"/>
  <c r="Q39" i="1"/>
  <c r="P39" i="1"/>
  <c r="O39" i="1"/>
  <c r="N39" i="1"/>
  <c r="M39" i="1"/>
  <c r="L39" i="1"/>
  <c r="R38" i="1"/>
  <c r="Q38" i="1"/>
  <c r="P38" i="1"/>
  <c r="O38" i="1"/>
  <c r="N38" i="1"/>
  <c r="M38" i="1"/>
  <c r="L38" i="1"/>
  <c r="R37" i="1"/>
  <c r="Q37" i="1"/>
  <c r="P37" i="1"/>
  <c r="O37" i="1"/>
  <c r="N37" i="1"/>
  <c r="M37" i="1"/>
  <c r="L37" i="1"/>
  <c r="R36" i="1"/>
  <c r="Q36" i="1"/>
  <c r="P36" i="1"/>
  <c r="O36" i="1"/>
  <c r="N36" i="1"/>
  <c r="M36" i="1"/>
  <c r="L36" i="1"/>
  <c r="R35" i="1"/>
  <c r="Q35" i="1"/>
  <c r="P35" i="1"/>
  <c r="O35" i="1"/>
  <c r="N35" i="1"/>
  <c r="M35" i="1"/>
  <c r="L35" i="1"/>
  <c r="R34" i="1"/>
  <c r="Q34" i="1"/>
  <c r="P34" i="1"/>
  <c r="O34" i="1"/>
  <c r="N34" i="1"/>
  <c r="M34" i="1"/>
  <c r="L34" i="1"/>
  <c r="R33" i="1"/>
  <c r="Q33" i="1"/>
  <c r="P33" i="1"/>
  <c r="O33" i="1"/>
  <c r="N33" i="1"/>
  <c r="M33" i="1"/>
  <c r="L33" i="1"/>
  <c r="R32" i="1"/>
  <c r="Q32" i="1"/>
  <c r="P32" i="1"/>
  <c r="O32" i="1"/>
  <c r="N32" i="1"/>
  <c r="M32" i="1"/>
  <c r="L32" i="1"/>
  <c r="R31" i="1"/>
  <c r="Q31" i="1"/>
  <c r="P31" i="1"/>
  <c r="O31" i="1"/>
  <c r="N31" i="1"/>
  <c r="M31" i="1"/>
  <c r="L31" i="1"/>
  <c r="R30" i="1"/>
  <c r="Q30" i="1"/>
  <c r="P30" i="1"/>
  <c r="O30" i="1"/>
  <c r="N30" i="1"/>
  <c r="M30" i="1"/>
  <c r="L30" i="1"/>
  <c r="R29" i="1"/>
  <c r="Q29" i="1"/>
  <c r="P29" i="1"/>
  <c r="O29" i="1"/>
  <c r="N29" i="1"/>
  <c r="M29" i="1"/>
  <c r="L29" i="1"/>
  <c r="R28" i="1"/>
  <c r="Q28" i="1"/>
  <c r="P28" i="1"/>
  <c r="O28" i="1"/>
  <c r="N28" i="1"/>
  <c r="M28" i="1"/>
  <c r="L28" i="1"/>
  <c r="R27" i="1"/>
  <c r="Q27" i="1"/>
  <c r="P27" i="1"/>
  <c r="O27" i="1"/>
  <c r="N27" i="1"/>
  <c r="M27" i="1"/>
  <c r="L27" i="1"/>
  <c r="R26" i="1"/>
  <c r="Q26" i="1"/>
  <c r="P26" i="1"/>
  <c r="O26" i="1"/>
  <c r="N26" i="1"/>
  <c r="M26" i="1"/>
  <c r="L26" i="1"/>
  <c r="R25" i="1"/>
  <c r="Q25" i="1"/>
  <c r="P25" i="1"/>
  <c r="O25" i="1"/>
  <c r="N25" i="1"/>
  <c r="M25" i="1"/>
  <c r="L25" i="1"/>
  <c r="R24" i="1"/>
  <c r="Q24" i="1"/>
  <c r="P24" i="1"/>
  <c r="O24" i="1"/>
  <c r="N24" i="1"/>
  <c r="M24" i="1"/>
  <c r="L24" i="1"/>
  <c r="R23" i="1"/>
  <c r="Q23" i="1"/>
  <c r="P23" i="1"/>
  <c r="O23" i="1"/>
  <c r="N23" i="1"/>
  <c r="M23" i="1"/>
  <c r="L23" i="1"/>
  <c r="R22" i="1"/>
  <c r="Q22" i="1"/>
  <c r="P22" i="1"/>
  <c r="O22" i="1"/>
  <c r="N22" i="1"/>
  <c r="M22" i="1"/>
  <c r="L22" i="1"/>
  <c r="R21" i="1"/>
  <c r="Q21" i="1"/>
  <c r="P21" i="1"/>
  <c r="O21" i="1"/>
  <c r="N21" i="1"/>
  <c r="M21" i="1"/>
  <c r="L21" i="1"/>
  <c r="R20" i="1"/>
  <c r="Q20" i="1"/>
  <c r="P20" i="1"/>
  <c r="O20" i="1"/>
  <c r="N20" i="1"/>
  <c r="M20" i="1"/>
  <c r="L20" i="1"/>
  <c r="R19" i="1"/>
  <c r="Q19" i="1"/>
  <c r="P19" i="1"/>
  <c r="O19" i="1"/>
  <c r="N19" i="1"/>
  <c r="M19" i="1"/>
  <c r="L19" i="1"/>
  <c r="R18" i="1"/>
  <c r="Q18" i="1"/>
  <c r="P18" i="1"/>
  <c r="O18" i="1"/>
  <c r="N18" i="1"/>
  <c r="M18" i="1"/>
  <c r="L18" i="1"/>
  <c r="R17" i="1"/>
  <c r="Q17" i="1"/>
  <c r="P17" i="1"/>
  <c r="O17" i="1"/>
  <c r="N17" i="1"/>
  <c r="M17" i="1"/>
  <c r="L17" i="1"/>
  <c r="R16" i="1"/>
  <c r="Q16" i="1"/>
  <c r="P16" i="1"/>
  <c r="O16" i="1"/>
  <c r="N16" i="1"/>
  <c r="M16" i="1"/>
  <c r="L16" i="1"/>
  <c r="R15" i="1"/>
  <c r="Q15" i="1"/>
  <c r="P15" i="1"/>
  <c r="O15" i="1"/>
  <c r="N15" i="1"/>
  <c r="M15" i="1"/>
  <c r="L15" i="1"/>
  <c r="R14" i="1"/>
  <c r="Q14" i="1"/>
  <c r="P14" i="1"/>
  <c r="O14" i="1"/>
  <c r="N14" i="1"/>
  <c r="M14" i="1"/>
  <c r="L14" i="1"/>
  <c r="R13" i="1"/>
  <c r="Q13" i="1"/>
  <c r="P13" i="1"/>
  <c r="O13" i="1"/>
  <c r="N13" i="1"/>
  <c r="M13" i="1"/>
  <c r="L13" i="1"/>
  <c r="R12" i="1"/>
  <c r="Q12" i="1"/>
  <c r="P12" i="1"/>
  <c r="O12" i="1"/>
  <c r="N12" i="1"/>
  <c r="M12" i="1"/>
  <c r="L12" i="1"/>
  <c r="R11" i="1"/>
  <c r="Q11" i="1"/>
  <c r="P11" i="1"/>
  <c r="O11" i="1"/>
  <c r="N11" i="1"/>
  <c r="M11" i="1"/>
  <c r="L11" i="1"/>
  <c r="R10" i="1"/>
  <c r="Q10" i="1"/>
  <c r="P10" i="1"/>
  <c r="O10" i="1"/>
  <c r="N10" i="1"/>
  <c r="M10" i="1"/>
  <c r="L10" i="1"/>
  <c r="R9" i="1"/>
  <c r="Q9" i="1"/>
  <c r="Q56" i="1" s="1"/>
  <c r="P9" i="1"/>
  <c r="P56" i="1" s="1"/>
  <c r="O9" i="1"/>
  <c r="O56" i="1" s="1"/>
  <c r="N9" i="1"/>
  <c r="N56" i="1" s="1"/>
  <c r="M9" i="1"/>
  <c r="M56" i="1" s="1"/>
  <c r="L9" i="1"/>
  <c r="L56" i="1" s="1"/>
  <c r="R7" i="1"/>
  <c r="Q7" i="1"/>
  <c r="P7" i="1"/>
  <c r="O7" i="1"/>
  <c r="N7" i="1"/>
  <c r="L7" i="1"/>
  <c r="K11" i="1" l="1"/>
  <c r="C11" i="1" s="1"/>
  <c r="F11" i="1" s="1"/>
  <c r="K14" i="1"/>
  <c r="C14" i="1" s="1"/>
  <c r="F14" i="1" s="1"/>
  <c r="K15" i="1"/>
  <c r="C15" i="1" s="1"/>
  <c r="F15" i="1" s="1"/>
  <c r="K18" i="1"/>
  <c r="C18" i="1" s="1"/>
  <c r="F18" i="1" s="1"/>
  <c r="K19" i="1"/>
  <c r="C19" i="1" s="1"/>
  <c r="F19" i="1" s="1"/>
  <c r="K22" i="1"/>
  <c r="C22" i="1" s="1"/>
  <c r="F22" i="1" s="1"/>
  <c r="K23" i="1"/>
  <c r="C23" i="1" s="1"/>
  <c r="F23" i="1" s="1"/>
  <c r="K26" i="1"/>
  <c r="C26" i="1" s="1"/>
  <c r="F26" i="1" s="1"/>
  <c r="K27" i="1"/>
  <c r="C27" i="1" s="1"/>
  <c r="F27" i="1" s="1"/>
  <c r="K30" i="1"/>
  <c r="C30" i="1" s="1"/>
  <c r="F30" i="1" s="1"/>
  <c r="K31" i="1"/>
  <c r="C31" i="1" s="1"/>
  <c r="F31" i="1" s="1"/>
  <c r="K34" i="1"/>
  <c r="C34" i="1" s="1"/>
  <c r="F34" i="1" s="1"/>
  <c r="K35" i="1"/>
  <c r="C35" i="1" s="1"/>
  <c r="F35" i="1" s="1"/>
  <c r="K38" i="1"/>
  <c r="C38" i="1" s="1"/>
  <c r="F38" i="1" s="1"/>
  <c r="K39" i="1"/>
  <c r="C39" i="1" s="1"/>
  <c r="F39" i="1" s="1"/>
  <c r="K42" i="1"/>
  <c r="C42" i="1" s="1"/>
  <c r="F42" i="1" s="1"/>
  <c r="K43" i="1"/>
  <c r="C43" i="1" s="1"/>
  <c r="F43" i="1" s="1"/>
  <c r="K46" i="1"/>
  <c r="C46" i="1" s="1"/>
  <c r="F46" i="1" s="1"/>
  <c r="K47" i="1"/>
  <c r="C47" i="1" s="1"/>
  <c r="F47" i="1" s="1"/>
  <c r="K50" i="1"/>
  <c r="C50" i="1" s="1"/>
  <c r="F50" i="1" s="1"/>
  <c r="K51" i="1"/>
  <c r="C51" i="1" s="1"/>
  <c r="F51" i="1" s="1"/>
  <c r="K54" i="1"/>
  <c r="C54" i="1" s="1"/>
  <c r="F54" i="1" s="1"/>
  <c r="K10" i="1"/>
  <c r="C10" i="1" s="1"/>
  <c r="F10" i="1" s="1"/>
  <c r="K55" i="1"/>
  <c r="C55" i="1" s="1"/>
  <c r="F55" i="1" s="1"/>
  <c r="K12" i="1"/>
  <c r="C12" i="1" s="1"/>
  <c r="F12" i="1" s="1"/>
  <c r="K13" i="1"/>
  <c r="C13" i="1" s="1"/>
  <c r="F13" i="1" s="1"/>
  <c r="K16" i="1"/>
  <c r="C16" i="1" s="1"/>
  <c r="F16" i="1" s="1"/>
  <c r="K17" i="1"/>
  <c r="C17" i="1" s="1"/>
  <c r="F17" i="1" s="1"/>
  <c r="K20" i="1"/>
  <c r="C20" i="1" s="1"/>
  <c r="F20" i="1" s="1"/>
  <c r="K21" i="1"/>
  <c r="C21" i="1" s="1"/>
  <c r="F21" i="1" s="1"/>
  <c r="K24" i="1"/>
  <c r="C24" i="1" s="1"/>
  <c r="F24" i="1" s="1"/>
  <c r="K25" i="1"/>
  <c r="C25" i="1" s="1"/>
  <c r="F25" i="1" s="1"/>
  <c r="K28" i="1"/>
  <c r="C28" i="1" s="1"/>
  <c r="F28" i="1" s="1"/>
  <c r="K29" i="1"/>
  <c r="C29" i="1" s="1"/>
  <c r="F29" i="1" s="1"/>
  <c r="K32" i="1"/>
  <c r="C32" i="1" s="1"/>
  <c r="F32" i="1" s="1"/>
  <c r="K33" i="1"/>
  <c r="C33" i="1" s="1"/>
  <c r="F33" i="1" s="1"/>
  <c r="K36" i="1"/>
  <c r="C36" i="1" s="1"/>
  <c r="F36" i="1" s="1"/>
  <c r="K37" i="1"/>
  <c r="C37" i="1" s="1"/>
  <c r="F37" i="1" s="1"/>
  <c r="K40" i="1"/>
  <c r="C40" i="1" s="1"/>
  <c r="F40" i="1" s="1"/>
  <c r="K41" i="1"/>
  <c r="C41" i="1" s="1"/>
  <c r="F41" i="1" s="1"/>
  <c r="K44" i="1"/>
  <c r="C44" i="1" s="1"/>
  <c r="F44" i="1" s="1"/>
  <c r="K45" i="1"/>
  <c r="C45" i="1" s="1"/>
  <c r="F45" i="1" s="1"/>
  <c r="K48" i="1"/>
  <c r="C48" i="1" s="1"/>
  <c r="F48" i="1" s="1"/>
  <c r="K49" i="1"/>
  <c r="C49" i="1" s="1"/>
  <c r="F49" i="1" s="1"/>
  <c r="K52" i="1"/>
  <c r="C52" i="1" s="1"/>
  <c r="F52" i="1" s="1"/>
  <c r="K53" i="1"/>
  <c r="C53" i="1" s="1"/>
  <c r="F53" i="1" s="1"/>
  <c r="K9" i="1"/>
  <c r="C9" i="1" s="1"/>
  <c r="F9" i="1" s="1"/>
  <c r="F57" i="1" l="1"/>
</calcChain>
</file>

<file path=xl/sharedStrings.xml><?xml version="1.0" encoding="utf-8"?>
<sst xmlns="http://schemas.openxmlformats.org/spreadsheetml/2006/main" count="725" uniqueCount="185">
  <si>
    <t>Název projektu:</t>
  </si>
  <si>
    <t>MUNI AV Technologie</t>
  </si>
  <si>
    <t>Budova:</t>
  </si>
  <si>
    <t>PřF</t>
  </si>
  <si>
    <t>Fakulta:</t>
  </si>
  <si>
    <t>Adresa:</t>
  </si>
  <si>
    <t>Kotlářská 2</t>
  </si>
  <si>
    <t>Dokument:</t>
  </si>
  <si>
    <t>Souhrnný výkaz</t>
  </si>
  <si>
    <t>ID</t>
  </si>
  <si>
    <t>Popis položky</t>
  </si>
  <si>
    <t>Počet měrných jednotek</t>
  </si>
  <si>
    <t>Měrná jednotka</t>
  </si>
  <si>
    <t>Jednotková cena [Kč]</t>
  </si>
  <si>
    <t>Celková cena [Kč]</t>
  </si>
  <si>
    <t>Technické specifikace, uživatelské standardy</t>
  </si>
  <si>
    <t>Výrobce</t>
  </si>
  <si>
    <t>Typ zařízení</t>
  </si>
  <si>
    <t>Suma</t>
  </si>
  <si>
    <t>A10</t>
  </si>
  <si>
    <t>Motorové promítací plátno 2,7 m</t>
  </si>
  <si>
    <t>ks</t>
  </si>
  <si>
    <t xml:space="preserve">Motoricky ovládané promítací plátno, povrch matně bílý, šíře 2,7m, poměr stran dle projektoru, nehlučný bezúdržbový motor, příslušenství pro montáž (strop/podhled/stěna), třípolohový otočný nástěnný ovladač.
</t>
  </si>
  <si>
    <t>A22</t>
  </si>
  <si>
    <t>Interaktivní LCD display vč. ozvučení</t>
  </si>
  <si>
    <t xml:space="preserve">Interaktivní tabule/panel s minimálními parametry: úhlopříčka 200 cm, rozlišení 4K. Konektivita HDMI, DP, VGA, USB, 3,5mm jack, RJ45. Integrované reprosoustavy. Ovládání dotykem prstu nebo popisovače (nezávislé na dodávaných popisovačích, automatická detekce barvy). Rozpoznání 10 současných dotyků. Detekce přítomnosti osob v místnosti a automatická aktivace displeje. Modul pro práci bez počítače (konektivita HDMI, USB, LAN, Wi-Fi, Bluetooth. Vč. SW vybavení pro autorské nástroje učitele, prostředí v českém jazyce.
</t>
  </si>
  <si>
    <t>A24</t>
  </si>
  <si>
    <t>Keramický panel pro projekci a psaní fixem, typ 2</t>
  </si>
  <si>
    <t xml:space="preserve">Keramický panel s hliníkovým rámem (černá barva, šířka do 50 mm) pro projekci a psaní fixem. Matný vysoce odolný keramický povrch vhodný pro promítaní a popis běžnými fixy na bílé tabule. Vhodné pro interaktivní systémy a projektory s ultra krátkou projekční vzdáleností. Vč. montážního materiálu pro instalaci na stěnu (skryté úchyty). Vnější rozměr min. 240 x 150 mm.
</t>
  </si>
  <si>
    <t>A29</t>
  </si>
  <si>
    <t>Keramická tabule mobilní velká</t>
  </si>
  <si>
    <t xml:space="preserve">Magnetická bílá keramická tabule pro popis fixem. Tloušťka tabulové desky min. 22 mm. Sendvičová konstrukce pro vyloučení deformace tabulové desky. Dvouvrstvý keramický povrch vysoce odolný proti mechanickému poškození, vypalovaný při teplotě min. 800 °C. Tabulová deska a její povrch neobsahují těkavé organické sloučeniny. Záruka výrobce na povrch tabule min. 25 let. Kovový stabilní stojan s kolečky a brzdami, velikost plochy min. 180 x 120 cm.
</t>
  </si>
  <si>
    <t>A33</t>
  </si>
  <si>
    <t>LCD panel pro psaní, vč. pera</t>
  </si>
  <si>
    <t xml:space="preserve">Dotykový LCD panel (IPS, kapacitní) s detekcí min. 10 bodů, rozlišení min. 1920 x 1080, šířka 60 cm, min. kontrast 900:1, jas min. 210 cd/m2. Pero na rezonančním principu (bez napájení), detekce síly tlaku. Konektivita USB, DVI.
</t>
  </si>
  <si>
    <t>A38</t>
  </si>
  <si>
    <t>Keramická tabule atypická</t>
  </si>
  <si>
    <t xml:space="preserve">Keramická tabule pro popis fixem, bílá, magnetická. Předpokládané rozměry min. 400 x 150 cm, montáž na stěnu. Jedná se o atypický výrobek s šířkou dle dispozic místnosti (uvedený rozměr je pouze vzorový a technologicky maximální možný).
</t>
  </si>
  <si>
    <t>B2</t>
  </si>
  <si>
    <t>Projektor s pevným objektivem, 5000 lm</t>
  </si>
  <si>
    <t xml:space="preserve">Projektor s laserovým zdrojem, tříčipová technologie (3 LCD nebo 3 DLP), minimální parametry: výkon 5000 lumenů, rozlišení min. 1920 x 1200, kontrast 2 500 000:1, H/V posun objektivu - horizontálně nejméně ±0,2; vertikálně nejméně +0,6 (stropní instalace), obrazové vstupy digitální i analog., HDBaseT; řízení RS232, LAN, provozní hlučnost projektoru max. 39 dB. Životnost světelného zdroje 20 000 hodin.
</t>
  </si>
  <si>
    <t>C8</t>
  </si>
  <si>
    <t>Převodník HDMI - TP/HDBaseT (s náhl. výstupem)</t>
  </si>
  <si>
    <t xml:space="preserve">Převodník HDMI na UTP s HDMI výstupem pro monitoring (separátní výstupní obvody). Pro kabeláž do 70 m, rozlišení do 4K, kompatibilní s HDBaseT standardem (pro přímé napojení na kompatibilní projektor).
</t>
  </si>
  <si>
    <t>C15</t>
  </si>
  <si>
    <t>Prezentační AV přepínač malý (6 vstupů, HDMI výstup)</t>
  </si>
  <si>
    <t xml:space="preserve">Prezentační přepínač/switcher s minimální konektivitou: Vstupy: 2xVGA, 4xHDMI, 5x stereo audio (sym.), mikrofonní (48V fantomové napájení). Výstup: 2x HDMI. Řízení: LAN, RS-232.
</t>
  </si>
  <si>
    <t>D2</t>
  </si>
  <si>
    <t>Ovládací panel/ŘS tlačítkový velký</t>
  </si>
  <si>
    <t xml:space="preserve">Řídící systém s tlačítkovým ovládacím panelem, minimální konektivita, 2x obousměrný port RS232, 1x IR, 1x digitální I/O port, 2x relé (spínací kontakt 24VDC/1A), Ethernet port s PoE, otočný ovladač pro změnu hlasitosti, min. 10x podsvícené tlačítko, tvorba maker, integrovaný WebServer. 
</t>
  </si>
  <si>
    <t>D8</t>
  </si>
  <si>
    <t>Relé jednotka do rozvaděče</t>
  </si>
  <si>
    <t xml:space="preserve">Relé jednotka pro instalaci na DIN lištu, 6x přepínací relé 10A/230V, řízení po sběrnici PEXbus a externími tlačítky, programovatelné parametry pro každé relé, indikace napájení a stavu relé. Využití v prostorách, kde je kromě el. plátna předpokládáno i řízení osvětlení či žaluzií.
</t>
  </si>
  <si>
    <t>D9</t>
  </si>
  <si>
    <t>Jednotka pro potlačení EM rušení</t>
  </si>
  <si>
    <t xml:space="preserve">3 kanálová EMI odrušovací jednotka, montáž na DIN lištu, 3x RC odrušovací člen pro spínání motorů, maximální odrušovací proud 10A.
</t>
  </si>
  <si>
    <t>D10</t>
  </si>
  <si>
    <t>Řídící modul pro předřadníky DALI</t>
  </si>
  <si>
    <t xml:space="preserve">Jednotka pro řízení předřadníků zářivek DALI, až 15 nezávislých skupin, až 64 předřadníků, montáž DIN lišta, testovací tlačítka. Předpoklad instalace v prostorách s řízením osvětlení.
</t>
  </si>
  <si>
    <t>D11</t>
  </si>
  <si>
    <t>Převodník RS232 na RS 485</t>
  </si>
  <si>
    <t xml:space="preserve">Datový převodník z RS232 na RS485 (PEXbus), automatický poloduplexní provoz, indikace směru přenosu.
</t>
  </si>
  <si>
    <t>D12</t>
  </si>
  <si>
    <t>Dálkové/LAN řízení distribuce napájení, 4x 230V (nezávislé)</t>
  </si>
  <si>
    <t xml:space="preserve">Minimálně čtyřportový spínač 230V řízený po LAN, web server, detekce proudového zatížení, postupné spínání a možnost seskupování výstupů. Spínaný proud min. 10 A, výška 1U, kovové provedení. Včetně instalace a nastavení podle instrukcí uživatele.
</t>
  </si>
  <si>
    <t>D15</t>
  </si>
  <si>
    <t>Datový přepínač</t>
  </si>
  <si>
    <t xml:space="preserve">L2 switch s fixní konfigurací, výška zařízení 1RU, bezvětrákové provedení, s možností instalace do racku, min. 8x metalických portů 10/100/1000(RJ-45), podpora PoE a PoE+, min. výkon pro napájení PoE 120W, PoE napájení dostupné i při vypnutém/startujícím zařízení, min. 2x portů 1 Gbit/s SFP, min. 250 VLAN, IEEE 802.3-2005, IEEE 802.3ad, Podpora "jumbo rámců" (minimálně 9000 B), IEEE 802.1D, IEEE 802.1Q, IEEE 802.1X - Port Based Network Access Control, IEEE 802.1s - multiple spanning trees, IEEE 802.1w - Rapid Tree Spanning Protocol, IEEE 802.1p - min. 4x vnitřních front, Per VLAN rapid spanning tree (PVRST+) nebo ekvivalentní, LLDP, LLDP-MED, Protokol pro definici šířených VLAN (např. VTP), Detekce jednosměrnosti optické linky (např. UDLD), STP root guard, STP loop guard, Možnost autorecovery po chybovém stavu (UDLD, root guard, loop guard), Multicast/broadcast storm control -hardwarové omezení poměru unicast/multicast rámců na portu v procentech, Podpora IPv6 ACL, Podpora IPv6 services ( DNS, Telnet, SSH, Syslog, ICMP), Podpora IPv6 MLDv2 snooping, Podpora IPv6 Port ACL, Podpora IPv6 First Hop Security RA guard, Podpora IPv6 First Hop Security DHCPv6 guard, Podpora IPv6 First Hop Security IPv6 Binding Integrity Guard, IGMPv2 snooping, IGMPv3 snooping, IPv6 MLDv1 &amp; v2 snooping, ACL na fyzickém rozhraní IN/OUT , ACL pro IP, ACL pro ethernetové rámce, IPv6 ACL. Možnost definovat povolené MAC adresy na portu, Možnost definovat maximální počet MAC adres na portu, Možnost definovat různé chování při překročení počtu MAC adres na portu (zablokování portu, blokování nové MAC adresy), DHCP snooping, Dynamic ARP inspection (DAI), Verifikace mapování IP-MAC (např. IP source guard), IEEE 802.1x autentizace i autorizace více koncových zařízení na jednom portu, IEEE 802.1x autentizace přepínače vůči nadřazenému přepínači, sdílení ověření koncových stanic, Konfiguorvatelná kombinace pořadí postupného ověřování zařízení na portu (IEEE 802.1x, MAC adresou, Web autentizací), Ověřování dle IEEE 802.1x volitelně bez omezování přístupu (pro monitoring a snadné nasazení 802.1x), CLI rozhraní, SSHv2, SSHv2 over IPv6, Možnost omezení přístupu k managementu (SSH, SNMP) pomocí ACL, SNMPv2, SNMPv3, USB konzolová linka, Sériová konzolová linka, DNS klient, NTP klient s MD5 autentizací, RADIUS klient pro AAA (autentizace, autorizace, accounting), TACACS+ klient, Port mirroring (SPAN), Port mirroring 1 -&gt; 1, Port mirroring N -&gt; 1, Vzdálený port mirroring (RSPAN), Syslog, Automatické zazálohování a obnova firmware včetně konfigurace z nadřazeného směrovače, DHCP server.
</t>
  </si>
  <si>
    <t>D18</t>
  </si>
  <si>
    <t>Relé</t>
  </si>
  <si>
    <t xml:space="preserve">Pomocné relé, montáž na DIN lištu, 1x přepínací kontakt 230V/16A, spínací kontakt AC/DC 12-240V. Pro ovládání motorového plátna.
</t>
  </si>
  <si>
    <t>E4</t>
  </si>
  <si>
    <t>Jednotka pro bezdrátovou prezentaci, multiplatformní</t>
  </si>
  <si>
    <t xml:space="preserve">Multiplatformní brána pro bezdrátovou prezentaci a přepínání až čtyř uživatelů. HDMI a VGA výstup, USB (přehrávač multimédií vč. dokumentů MS Office). 
Podporované formáty  MP4, MPG, MPEG, AVI, MOV, MKV, WMV, MP3, WAV, WMA, AAC, JPG, BMP, PNG, GIF.
Podpora Windows, OS X, Android a iOS. Bez Wi-Fi (předpoklad napojení do místní sítě).
</t>
  </si>
  <si>
    <t>E5</t>
  </si>
  <si>
    <t>Záznamové a stream zařízení (2 zdroje, H.264)</t>
  </si>
  <si>
    <t xml:space="preserve">Záznam a stream 2 nezávislých zdrojů, H.264/MPEG AVC komprese (High, Main, Baseline, úrovně 4.1, 4.0, 3.2, 3.1, 3.0) datový tok až 10Mbps, podporované rozlišení 1080p, interní SSD s min. kapacitou 400GB, CIFS/SMB automatický upload, singlecast/multicast stream (protokoly min.: Pull:RTP/RTCP (RFC 3550), RTSP (RFC 2326), prokládaný RTSP (RTP/RTSP), RTP/RTSP skrze HTTP. Push: MPEG2-TS/UDP* (ISO/IEC 13818-1), MPEG2-TS/RTP* (RFC 2250, IPTV‑ID-0087, ETSI TS 102 034), Direct RTP (RFC 3984), SAP (RFC2974), SDP (RFC4566).
Konektivita: 3x HDMI vstup (s HDCP), 1x kompozitní/komponentní vstup, 2x audio vstup,  1x HDMI výstup, audio výstup, 3x H.264/AVC stream, Ethernet rozhraní, RS232, 19" rack montáž.
</t>
  </si>
  <si>
    <t>E6</t>
  </si>
  <si>
    <t xml:space="preserve">PTZ kamera (HDMI, LAN, RS-232)  </t>
  </si>
  <si>
    <t xml:space="preserve">PTZ kamera, min. rozlišení 1920x1080p, optický zoom min. 20x, HDMI video výstup, H.264/MJPEG RTMP/RTSP IP stream, RS-232, Ethernet, PoE.
</t>
  </si>
  <si>
    <t>E9</t>
  </si>
  <si>
    <t>Stolní vizualizér</t>
  </si>
  <si>
    <t xml:space="preserve">Stolní vizualizér, snímač 1-CCD, nativní rozlišení min. 1280x960, DVI výstup, kovové provedení, min. 12x optický zoom, min. 2x digitální zoom. Montáž na katedru nebo do katedry.
</t>
  </si>
  <si>
    <t>F6</t>
  </si>
  <si>
    <t>Mikrofon kompaktní (pro PTZ kamery)</t>
  </si>
  <si>
    <t xml:space="preserve">Kondenzátorový mikrofon pro zavěšení na strop, kardioidní charakteristika, fantomové napájení, systém pro zavěšení do stropu s navíjecím tenkým přívodem, kovové tělo. Frekvenční rozsah min. 50 Hz až 20 kHz, SPL nejméně 130 dB, ekvivalentní šum 26 dB(A). Vč. kabeláže ke katedře.
</t>
  </si>
  <si>
    <t>F9</t>
  </si>
  <si>
    <t>Akumulátorový blok</t>
  </si>
  <si>
    <t xml:space="preserve">Akumulátorový Li-Ion blok přenosných vysílačů bezdrátových mikrofonů, min. kapacita  2000 mAh.
</t>
  </si>
  <si>
    <t>F10</t>
  </si>
  <si>
    <t>Nabíječka akumulátorových bloků</t>
  </si>
  <si>
    <t xml:space="preserve">Nabíječka pro mikrofonní sady, pro nabíjení dvojice mikrofonních vysílačů  (pro vysílače klopového/náhlavního a ručního mikrofonu zároveň) bez nutnosti vyndání akumulátorových bloků, nabíjecí proud min. 2 x 1000 mA.
</t>
  </si>
  <si>
    <t>F15</t>
  </si>
  <si>
    <t>Reproduktorové soustavy pasivní sloupové malé</t>
  </si>
  <si>
    <t xml:space="preserve">Sloupová reprosoustava, minimální konfigurace 8 × 2", příkon cca 150 W/8 ohm, max. SPL nejméně 115 dB/1m, frekvenční rozsah min. 80 Hz – 20 kHz (-10dB), včetně nástěnných polohovatelných úchytů. Vyzařovací charakteristika 15-25° vert. a 130-165° horiz.
</t>
  </si>
  <si>
    <t>F21</t>
  </si>
  <si>
    <t>Výkonový zesilovač (100V nebo nízkoimpedanční)</t>
  </si>
  <si>
    <t xml:space="preserve">Dvoukanálový zesilovač, výška 1U - poloviční šířka, výkon nejméně 60W/kanál, provedení bez ventilátoru, klidová spotřeba &lt;1W (automatické přepnutí do úsporného režimu). Nízkoimpedanční nebo 100V varianta dle použití/vzdálenosti a typu reprosoustav. Min. výstupní výkon 2x 60 W /8 ohm nebo 100V, vstupní impedance 10 kOhm. Kmitočtový rozsah 20 Hz - 20 kHz (±1 dB), THD+N 0,05%, odstup S/Š 105 dB, činitel tlumení &gt;100 (8 ohm).
</t>
  </si>
  <si>
    <t>F50</t>
  </si>
  <si>
    <t>Bezdrátový mikrofon klopový 1,9 GHz - sada přijímače a vysílače</t>
  </si>
  <si>
    <t xml:space="preserve">Digitální mikroportová sada bezdrátového mikrofonního vysílače s přijímačem, klopový  bezdrátový mikrofon  (všesměrový) s kapesním vysílačem. Citlivost min. 5 mV/Pa, dynamický rozsah  &gt;120 dB(A), harmonické zkreslení (THD):  &lt; 0,1% (1 kHz). Modulace:  GFSK se zpětným kanálem. Provozní doba alespoň 15 hodin, dobíjení přes USB rozhraní nebo v originálním nabíječi. 19" rack montáž.
</t>
  </si>
  <si>
    <t>F52</t>
  </si>
  <si>
    <t>Samostatný náhlavní mikrofon k sadě</t>
  </si>
  <si>
    <t xml:space="preserve">Náhlavní sada s kondenzátorovou všesměrovou mikrofonní hlavou, citlivost: &gt; 5 mV/Pa, úroveň šumu &lt; 27 dB(A). Maximální hmotnost 7 g. 
</t>
  </si>
  <si>
    <t>G2</t>
  </si>
  <si>
    <t>SFTP Cat 6a</t>
  </si>
  <si>
    <t>m</t>
  </si>
  <si>
    <t xml:space="preserve">Instalační kabel pro strukturovanou kabeláž, třída 10GBase-T, stíněné provedení s konstrukcí F/FTP, 4 kroucené páry AWG 23/1, šířka pásma 500 MHz.
</t>
  </si>
  <si>
    <t>G10</t>
  </si>
  <si>
    <t>HDMI pasivní 15 m</t>
  </si>
  <si>
    <t xml:space="preserve">Propojovací HDMI kabel třídy 2.0, min. parametry: vodiče OFC, AWG 24, dvojité stínění, přenosová rychlost 10 Gb/s.
</t>
  </si>
  <si>
    <t>G14</t>
  </si>
  <si>
    <t>Repro kabel 2x2,5 mm2</t>
  </si>
  <si>
    <t>G18</t>
  </si>
  <si>
    <t>Repro kabel 100V, CYKY 2x1,5 mm2</t>
  </si>
  <si>
    <t>G19</t>
  </si>
  <si>
    <t>Audio kabel mikrofonní 1x2x0,22</t>
  </si>
  <si>
    <t>H1</t>
  </si>
  <si>
    <t>Držák projektoru univerzální</t>
  </si>
  <si>
    <t xml:space="preserve">Kompatibilní s typem projektoru.
</t>
  </si>
  <si>
    <t>H5</t>
  </si>
  <si>
    <t>Konzole/držák pro kameru</t>
  </si>
  <si>
    <t xml:space="preserve">Nástěnný držák pro PTZ kameru, kompatibilní s kamerou.
</t>
  </si>
  <si>
    <t>H11</t>
  </si>
  <si>
    <t>AV rack v katedře - instalační vybavení pro vestavbu AV techniky</t>
  </si>
  <si>
    <t xml:space="preserve">Kompletní výbava pro instalaci AV techniky v katedře včetně napájecího managementu a aktivního větrání s důrazem na nízký hluk. Výška 12RU, bez bočnic. Min. výbava: potřebné rozvody elektro, aktivní chlazení (hlučnost do 30 dB, MTFB  min. 75 000 hodin). Vázání kabeláže s ohledem na proudění vzduchu. Značení kabelů štítky/bužírkou s potiskem termotransferovou technologií.
</t>
  </si>
  <si>
    <t>H12</t>
  </si>
  <si>
    <t>Přípojné místo pro prezentaci v katedře</t>
  </si>
  <si>
    <t xml:space="preserve">Přípojné místo zápustné. Materiál kov, barva černá. Integrovaná výsuvná AV kabeláž s konektivitou HDMI, DP, VGA a audio. Vč. 230VAC. 
</t>
  </si>
  <si>
    <t>H32</t>
  </si>
  <si>
    <t>Montážní a spotřební materiál</t>
  </si>
  <si>
    <t>kpl</t>
  </si>
  <si>
    <t xml:space="preserve">Montážní a spotřební materiál pro instalaci AV techniky.
</t>
  </si>
  <si>
    <t>J1</t>
  </si>
  <si>
    <t>Prováděcí dokumentace</t>
  </si>
  <si>
    <t>h</t>
  </si>
  <si>
    <t>J2</t>
  </si>
  <si>
    <t>Štítkování zařízení - identifikační systém</t>
  </si>
  <si>
    <t>J3</t>
  </si>
  <si>
    <t>Demontážní práce původního vybavení</t>
  </si>
  <si>
    <t>J4</t>
  </si>
  <si>
    <t>Příprava kabelových tras</t>
  </si>
  <si>
    <t>J5</t>
  </si>
  <si>
    <t>Montážní a instalační práce</t>
  </si>
  <si>
    <t>J7</t>
  </si>
  <si>
    <t>Programování řídícího systému</t>
  </si>
  <si>
    <t>J8</t>
  </si>
  <si>
    <t xml:space="preserve">Programování řízení osvětlení a žaluzií </t>
  </si>
  <si>
    <t>J9</t>
  </si>
  <si>
    <t>Zprovoznění a zaškolení obsluhy</t>
  </si>
  <si>
    <t>K2</t>
  </si>
  <si>
    <t>Katedra</t>
  </si>
  <si>
    <t xml:space="preserve">Katedra pro vyučujícího s prostorem pro technologický stojan s AV technikou. Rozměry a provedení dle dílenské dokumentace, ventilační otvory pro větrání ve spodní i horní části. Do horní desky budou instalována přípojná místa, popř. ovládací panely.
</t>
  </si>
  <si>
    <t>CELKEM</t>
  </si>
  <si>
    <t>Základní vlastnosti prostoru:</t>
  </si>
  <si>
    <t>TYPIZACE:
8_Místnost malá - interaktivní
VOLITELNÉ POLOŽKY:
- neuvedeny
SOUHRN: 
interaktivní tabule, řídící systém</t>
  </si>
  <si>
    <t>Kamenice 5, Brno, Bohunice</t>
  </si>
  <si>
    <t>Soupis zařízení</t>
  </si>
  <si>
    <t>Název místnosti:</t>
  </si>
  <si>
    <t>Typ místnosti:</t>
  </si>
  <si>
    <t>8_Místnost malá - interaktivní</t>
  </si>
  <si>
    <t>Číslo místnosti provozní:</t>
  </si>
  <si>
    <t>Kód místnosti:</t>
  </si>
  <si>
    <t>BHA06N01009</t>
  </si>
  <si>
    <t>Kapacita:</t>
  </si>
  <si>
    <t>Frekvenční pásmo:</t>
  </si>
  <si>
    <t>Název položky</t>
  </si>
  <si>
    <t>Jednotková cena bez DPH [Kč]</t>
  </si>
  <si>
    <t>Celková cena bez DPH [Kč]</t>
  </si>
  <si>
    <t>TYPIZACE:
7_Učebna malá.
SOUHRN: 
projektor se std. projekční vzdáleností, tabule pro projekci, ozvučení.</t>
  </si>
  <si>
    <t>7_Učebna malá</t>
  </si>
  <si>
    <t>BHA06N01013</t>
  </si>
  <si>
    <t>TYPIZACE:
7_Učebna malá.
VOLITELNÉ POLOŽKY:
- neuvedeny
SOUHRN: 
projektor se std. projekční vzdáleností, tabule pro projekci, ozvučení.</t>
  </si>
  <si>
    <t>posluchárna</t>
  </si>
  <si>
    <t>BHA09N03008</t>
  </si>
  <si>
    <t>TYPIZACE:
7_Učebna malá.
VOLITELNÉ POLOŽKY:
- neuvedeny
SOUHRN: 
projektor se std. projekční vzdáleností, tabule pro projekci, ozvučení, nová katedra.</t>
  </si>
  <si>
    <t>počítačová studovna</t>
  </si>
  <si>
    <t>BHA10N03026</t>
  </si>
  <si>
    <t>seminární místnost</t>
  </si>
  <si>
    <t>BHA13N03011</t>
  </si>
  <si>
    <t>TYPIZACE:
7_Učebna malá.
VOLITELNÉ POLOŽKY:
- neuvedeny
SOUHRN: 
projektor se std. projekční vzdáleností, motorové plátno, ozvučení - pouze zesilovač.</t>
  </si>
  <si>
    <t>učebna praktikárna</t>
  </si>
  <si>
    <t>BHA14N03032</t>
  </si>
  <si>
    <t>knihovna zasedací místnost</t>
  </si>
  <si>
    <t>BHA15N02007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</si>
</sst>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
  </numFmts>
  <fonts count="14" x14ac:knownFonts="1">
    <font>
      <sz val="11"/>
      <color theme="1"/>
      <name val="Calibri"/>
      <family val="2"/>
      <charset val="238"/>
      <scheme val="minor"/>
    </font>
    <font>
      <sz val="11"/>
      <color theme="1"/>
      <name val="Times New Roman"/>
      <family val="1"/>
      <charset val="238"/>
    </font>
    <font>
      <sz val="8"/>
      <color theme="1"/>
      <name val="Tahoma"/>
      <family val="2"/>
      <charset val="238"/>
    </font>
    <font>
      <sz val="11"/>
      <color theme="1"/>
      <name val="Tahoma"/>
      <family val="2"/>
      <charset val="238"/>
    </font>
    <font>
      <sz val="12"/>
      <color theme="1"/>
      <name val="Tahoma"/>
      <family val="2"/>
      <charset val="238"/>
    </font>
    <font>
      <sz val="10"/>
      <color theme="1"/>
      <name val="Tahoma"/>
      <family val="2"/>
      <charset val="238"/>
    </font>
    <font>
      <sz val="8"/>
      <color theme="1"/>
      <name val="Calibri"/>
      <family val="2"/>
      <charset val="238"/>
      <scheme val="minor"/>
    </font>
    <font>
      <sz val="10"/>
      <name val="Arial"/>
      <family val="2"/>
      <charset val="238"/>
    </font>
    <font>
      <sz val="12"/>
      <name val="Tahoma"/>
      <family val="2"/>
      <charset val="238"/>
    </font>
    <font>
      <sz val="11"/>
      <color theme="1"/>
      <name val="Trebuchet MS"/>
      <family val="2"/>
      <charset val="238"/>
    </font>
    <font>
      <b/>
      <sz val="11"/>
      <color theme="1"/>
      <name val="Calibri"/>
      <family val="2"/>
      <charset val="238"/>
      <scheme val="minor"/>
    </font>
    <font>
      <b/>
      <sz val="11"/>
      <color indexed="8"/>
      <name val="Calibri"/>
      <family val="2"/>
      <charset val="238"/>
      <scheme val="minor"/>
    </font>
    <font>
      <b/>
      <sz val="14"/>
      <color rgb="FFFF0000"/>
      <name val="Calibri"/>
      <family val="2"/>
      <charset val="238"/>
      <scheme val="minor"/>
    </font>
    <font>
      <sz val="14"/>
      <color rgb="FFFF0000"/>
      <name val="Calibri"/>
      <family val="2"/>
      <charset val="238"/>
      <scheme val="minor"/>
    </font>
  </fonts>
  <fills count="3">
    <fill>
      <patternFill patternType="none"/>
    </fill>
    <fill>
      <patternFill patternType="gray125"/>
    </fill>
    <fill>
      <patternFill patternType="solid">
        <fgColor rgb="FFC4C4C4"/>
      </patternFill>
    </fill>
  </fills>
  <borders count="38">
    <border>
      <left/>
      <right/>
      <top/>
      <bottom/>
      <diagonal/>
    </border>
    <border>
      <left style="thin">
        <color auto="1"/>
      </left>
      <right style="thin">
        <color auto="1"/>
      </right>
      <top style="thin">
        <color auto="1"/>
      </top>
      <bottom style="thin">
        <color auto="1"/>
      </bottom>
      <diagonal/>
    </border>
    <border>
      <left/>
      <right/>
      <top style="double">
        <color auto="1"/>
      </top>
      <bottom/>
      <diagonal/>
    </border>
    <border>
      <left/>
      <right style="double">
        <color auto="1"/>
      </right>
      <top style="double">
        <color auto="1"/>
      </top>
      <bottom/>
      <diagonal/>
    </border>
    <border>
      <left/>
      <right style="double">
        <color auto="1"/>
      </right>
      <top/>
      <bottom/>
      <diagonal/>
    </border>
    <border>
      <left style="thin">
        <color auto="1"/>
      </left>
      <right style="double">
        <color auto="1"/>
      </right>
      <top style="thin">
        <color auto="1"/>
      </top>
      <bottom style="thin">
        <color auto="1"/>
      </bottom>
      <diagonal/>
    </border>
    <border>
      <left style="thin">
        <color auto="1"/>
      </left>
      <right style="thin">
        <color auto="1"/>
      </right>
      <top style="hair">
        <color auto="1"/>
      </top>
      <bottom style="hair">
        <color auto="1"/>
      </bottom>
      <diagonal/>
    </border>
    <border>
      <left style="thin">
        <color auto="1"/>
      </left>
      <right style="double">
        <color auto="1"/>
      </right>
      <top style="hair">
        <color auto="1"/>
      </top>
      <bottom style="hair">
        <color auto="1"/>
      </bottom>
      <diagonal/>
    </border>
    <border>
      <left style="double">
        <color auto="1"/>
      </left>
      <right style="thin">
        <color auto="1"/>
      </right>
      <top/>
      <bottom style="hair">
        <color auto="1"/>
      </bottom>
      <diagonal/>
    </border>
    <border>
      <left style="thin">
        <color auto="1"/>
      </left>
      <right style="thin">
        <color auto="1"/>
      </right>
      <top/>
      <bottom style="hair">
        <color auto="1"/>
      </bottom>
      <diagonal/>
    </border>
    <border>
      <left style="double">
        <color auto="1"/>
      </left>
      <right style="thin">
        <color auto="1"/>
      </right>
      <top style="thin">
        <color auto="1"/>
      </top>
      <bottom style="thin">
        <color auto="1"/>
      </bottom>
      <diagonal/>
    </border>
    <border>
      <left style="thin">
        <color auto="1"/>
      </left>
      <right style="thin">
        <color auto="1"/>
      </right>
      <top/>
      <bottom style="double">
        <color auto="1"/>
      </bottom>
      <diagonal/>
    </border>
    <border>
      <left style="double">
        <color auto="1"/>
      </left>
      <right/>
      <top/>
      <bottom style="thin">
        <color auto="1"/>
      </bottom>
      <diagonal/>
    </border>
    <border>
      <left style="double">
        <color auto="1"/>
      </left>
      <right style="thin">
        <color auto="1"/>
      </right>
      <top/>
      <bottom style="double">
        <color auto="1"/>
      </bottom>
      <diagonal/>
    </border>
    <border>
      <left style="thin">
        <color auto="1"/>
      </left>
      <right style="double">
        <color auto="1"/>
      </right>
      <top/>
      <bottom style="double">
        <color auto="1"/>
      </bottom>
      <diagonal/>
    </border>
    <border>
      <left style="thin">
        <color auto="1"/>
      </left>
      <right style="double">
        <color auto="1"/>
      </right>
      <top/>
      <bottom style="hair">
        <color auto="1"/>
      </bottom>
      <diagonal/>
    </border>
    <border>
      <left/>
      <right/>
      <top/>
      <bottom style="thin">
        <color auto="1"/>
      </bottom>
      <diagonal/>
    </border>
    <border>
      <left/>
      <right style="double">
        <color auto="1"/>
      </right>
      <top/>
      <bottom style="thin">
        <color auto="1"/>
      </bottom>
      <diagonal/>
    </border>
    <border>
      <left/>
      <right style="medium">
        <color auto="1"/>
      </right>
      <top style="hair">
        <color auto="1"/>
      </top>
      <bottom style="hair">
        <color auto="1"/>
      </bottom>
      <diagonal/>
    </border>
    <border>
      <left/>
      <right style="medium">
        <color auto="1"/>
      </right>
      <top style="hair">
        <color auto="1"/>
      </top>
      <bottom style="medium">
        <color auto="1"/>
      </bottom>
      <diagonal/>
    </border>
    <border>
      <left style="double">
        <color auto="1"/>
      </left>
      <right style="thin">
        <color auto="1"/>
      </right>
      <top style="double">
        <color auto="1"/>
      </top>
      <bottom style="thin">
        <color auto="1"/>
      </bottom>
      <diagonal/>
    </border>
    <border>
      <left style="thin">
        <color auto="1"/>
      </left>
      <right style="thin">
        <color auto="1"/>
      </right>
      <top style="double">
        <color auto="1"/>
      </top>
      <bottom style="thin">
        <color auto="1"/>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double">
        <color auto="1"/>
      </left>
      <right style="thin">
        <color auto="1"/>
      </right>
      <top style="thin">
        <color auto="1"/>
      </top>
      <bottom style="hair">
        <color auto="1"/>
      </bottom>
      <diagonal/>
    </border>
    <border>
      <left style="thin">
        <color auto="1"/>
      </left>
      <right style="thin">
        <color auto="1"/>
      </right>
      <top style="thin">
        <color auto="1"/>
      </top>
      <bottom style="hair">
        <color auto="1"/>
      </bottom>
      <diagonal/>
    </border>
    <border>
      <left style="thin">
        <color auto="1"/>
      </left>
      <right style="double">
        <color auto="1"/>
      </right>
      <top style="thin">
        <color auto="1"/>
      </top>
      <bottom style="hair">
        <color auto="1"/>
      </bottom>
      <diagonal/>
    </border>
    <border>
      <left style="double">
        <color auto="1"/>
      </left>
      <right style="thin">
        <color auto="1"/>
      </right>
      <top style="hair">
        <color auto="1"/>
      </top>
      <bottom style="hair">
        <color auto="1"/>
      </bottom>
      <diagonal/>
    </border>
    <border>
      <left style="medium">
        <color indexed="64"/>
      </left>
      <right/>
      <top style="medium">
        <color indexed="64"/>
      </top>
      <bottom style="hair">
        <color auto="1"/>
      </bottom>
      <diagonal/>
    </border>
    <border>
      <left/>
      <right style="medium">
        <color indexed="64"/>
      </right>
      <top style="medium">
        <color indexed="64"/>
      </top>
      <bottom style="hair">
        <color auto="1"/>
      </bottom>
      <diagonal/>
    </border>
    <border>
      <left style="medium">
        <color indexed="64"/>
      </left>
      <right/>
      <top style="hair">
        <color auto="1"/>
      </top>
      <bottom style="hair">
        <color auto="1"/>
      </bottom>
      <diagonal/>
    </border>
    <border>
      <left style="medium">
        <color indexed="64"/>
      </left>
      <right/>
      <top style="hair">
        <color auto="1"/>
      </top>
      <bottom style="medium">
        <color indexed="64"/>
      </bottom>
      <diagonal/>
    </border>
  </borders>
  <cellStyleXfs count="3">
    <xf numFmtId="0" fontId="0" fillId="0" borderId="0"/>
    <xf numFmtId="0" fontId="7" fillId="0" borderId="0"/>
    <xf numFmtId="0" fontId="7" fillId="0" borderId="0"/>
  </cellStyleXfs>
  <cellXfs count="77">
    <xf numFmtId="0" fontId="0" fillId="0" borderId="0" xfId="0"/>
    <xf numFmtId="0" fontId="0" fillId="0" borderId="3" xfId="0" applyBorder="1"/>
    <xf numFmtId="0" fontId="2" fillId="0" borderId="1" xfId="0" applyFont="1" applyBorder="1" applyAlignment="1">
      <alignment horizontal="center" vertical="center" wrapText="1"/>
    </xf>
    <xf numFmtId="0" fontId="4" fillId="0" borderId="0" xfId="0" applyFont="1" applyAlignment="1">
      <alignment horizontal="left" vertical="top" wrapText="1"/>
    </xf>
    <xf numFmtId="0" fontId="4" fillId="0" borderId="0" xfId="0" applyFont="1" applyAlignment="1">
      <alignment horizontal="center" vertical="top"/>
    </xf>
    <xf numFmtId="0" fontId="1" fillId="0" borderId="12" xfId="0" applyFont="1" applyBorder="1"/>
    <xf numFmtId="0" fontId="0" fillId="0" borderId="2" xfId="0" applyBorder="1" applyAlignment="1">
      <alignment horizontal="left"/>
    </xf>
    <xf numFmtId="0" fontId="0" fillId="0" borderId="16" xfId="0" applyBorder="1"/>
    <xf numFmtId="0" fontId="0" fillId="0" borderId="17" xfId="0" applyBorder="1"/>
    <xf numFmtId="0" fontId="2" fillId="0" borderId="5" xfId="0" applyFont="1" applyBorder="1" applyAlignment="1">
      <alignment horizontal="center" vertical="center" wrapText="1"/>
    </xf>
    <xf numFmtId="0" fontId="5" fillId="0" borderId="18" xfId="0" applyFont="1" applyBorder="1"/>
    <xf numFmtId="0" fontId="4" fillId="0" borderId="11" xfId="0" applyFont="1" applyBorder="1" applyAlignment="1">
      <alignment vertical="top" wrapText="1"/>
    </xf>
    <xf numFmtId="0" fontId="4" fillId="0" borderId="1" xfId="0" applyFont="1" applyBorder="1" applyAlignment="1">
      <alignment horizontal="center" vertical="top"/>
    </xf>
    <xf numFmtId="0" fontId="4" fillId="0" borderId="11" xfId="0" applyFont="1" applyBorder="1" applyAlignment="1">
      <alignment horizontal="center" vertical="top"/>
    </xf>
    <xf numFmtId="0" fontId="4" fillId="0" borderId="9" xfId="0" applyFont="1" applyBorder="1" applyAlignment="1">
      <alignment horizontal="center" vertical="top"/>
    </xf>
    <xf numFmtId="0" fontId="3" fillId="0" borderId="21" xfId="0" applyFont="1" applyBorder="1" applyAlignment="1">
      <alignment horizontal="center" vertical="center" wrapText="1"/>
    </xf>
    <xf numFmtId="0" fontId="2" fillId="0" borderId="21" xfId="0" applyFont="1" applyBorder="1" applyAlignment="1">
      <alignment horizontal="center" vertical="center" wrapText="1"/>
    </xf>
    <xf numFmtId="164" fontId="8" fillId="0" borderId="1" xfId="1" applyNumberFormat="1" applyFont="1" applyBorder="1" applyAlignment="1">
      <alignment horizontal="right" vertical="top"/>
    </xf>
    <xf numFmtId="0" fontId="5" fillId="0" borderId="1" xfId="0" applyFont="1" applyBorder="1" applyAlignment="1">
      <alignment horizontal="left" vertical="top" wrapText="1"/>
    </xf>
    <xf numFmtId="0" fontId="4" fillId="0" borderId="1" xfId="0" applyFont="1" applyBorder="1" applyAlignment="1">
      <alignment horizontal="left" vertical="top" wrapText="1"/>
    </xf>
    <xf numFmtId="0" fontId="4" fillId="0" borderId="7" xfId="0" applyFont="1" applyBorder="1" applyAlignment="1">
      <alignment horizontal="center" vertical="top"/>
    </xf>
    <xf numFmtId="0" fontId="4" fillId="0" borderId="14" xfId="0" applyFont="1" applyBorder="1" applyAlignment="1">
      <alignment horizontal="center" vertical="top"/>
    </xf>
    <xf numFmtId="0" fontId="0" fillId="0" borderId="23" xfId="0" applyBorder="1"/>
    <xf numFmtId="0" fontId="0" fillId="0" borderId="24" xfId="0" applyBorder="1"/>
    <xf numFmtId="0" fontId="0" fillId="0" borderId="26" xfId="0" applyBorder="1"/>
    <xf numFmtId="0" fontId="3" fillId="0" borderId="26" xfId="0" applyFont="1" applyBorder="1"/>
    <xf numFmtId="0" fontId="3" fillId="0" borderId="28" xfId="0" applyFont="1" applyBorder="1"/>
    <xf numFmtId="0" fontId="3" fillId="0" borderId="28" xfId="0" applyFont="1" applyBorder="1" applyAlignment="1">
      <alignment horizontal="left"/>
    </xf>
    <xf numFmtId="0" fontId="3" fillId="0" borderId="29" xfId="0" applyFont="1" applyBorder="1" applyAlignment="1">
      <alignment horizontal="left"/>
    </xf>
    <xf numFmtId="0" fontId="0" fillId="0" borderId="0" xfId="0"/>
    <xf numFmtId="0" fontId="5" fillId="0" borderId="18" xfId="0" applyFont="1" applyBorder="1" applyAlignment="1">
      <alignment wrapText="1"/>
    </xf>
    <xf numFmtId="0" fontId="5" fillId="0" borderId="19" xfId="0" applyFont="1" applyBorder="1"/>
    <xf numFmtId="49" fontId="4" fillId="0" borderId="8" xfId="0" applyNumberFormat="1" applyFont="1" applyBorder="1" applyAlignment="1">
      <alignment horizontal="center" vertical="top"/>
    </xf>
    <xf numFmtId="49" fontId="4" fillId="0" borderId="13" xfId="0" applyNumberFormat="1" applyFont="1" applyBorder="1" applyAlignment="1">
      <alignment horizontal="center" vertical="top"/>
    </xf>
    <xf numFmtId="49" fontId="0" fillId="0" borderId="22" xfId="0" applyNumberFormat="1" applyBorder="1"/>
    <xf numFmtId="49" fontId="0" fillId="0" borderId="25" xfId="0" applyNumberFormat="1" applyBorder="1"/>
    <xf numFmtId="49" fontId="3" fillId="0" borderId="25" xfId="0" applyNumberFormat="1" applyFont="1" applyBorder="1"/>
    <xf numFmtId="49" fontId="3" fillId="0" borderId="27" xfId="0" applyNumberFormat="1" applyFont="1" applyBorder="1"/>
    <xf numFmtId="49" fontId="1" fillId="0" borderId="12" xfId="0" applyNumberFormat="1" applyFont="1" applyBorder="1"/>
    <xf numFmtId="49" fontId="2" fillId="0" borderId="20" xfId="0" applyNumberFormat="1" applyFont="1" applyBorder="1" applyAlignment="1">
      <alignment horizontal="left" vertical="center" wrapText="1"/>
    </xf>
    <xf numFmtId="49" fontId="0" fillId="0" borderId="0" xfId="0" applyNumberFormat="1"/>
    <xf numFmtId="49" fontId="4" fillId="0" borderId="10" xfId="0" applyNumberFormat="1" applyFont="1" applyBorder="1" applyAlignment="1">
      <alignment horizontal="center" vertical="center" wrapText="1"/>
    </xf>
    <xf numFmtId="0" fontId="4" fillId="0" borderId="1" xfId="0" applyFont="1" applyBorder="1" applyAlignment="1">
      <alignment horizontal="center" vertical="center" wrapText="1"/>
    </xf>
    <xf numFmtId="0" fontId="0" fillId="0" borderId="16" xfId="0" applyBorder="1" applyAlignment="1">
      <alignment horizontal="center"/>
    </xf>
    <xf numFmtId="0" fontId="3" fillId="0" borderId="0" xfId="0" applyFont="1" applyAlignment="1">
      <alignment horizontal="center"/>
    </xf>
    <xf numFmtId="0" fontId="0" fillId="0" borderId="0" xfId="0" applyAlignment="1">
      <alignment horizontal="center"/>
    </xf>
    <xf numFmtId="0" fontId="6" fillId="0" borderId="0" xfId="0" applyFont="1"/>
    <xf numFmtId="49" fontId="9" fillId="0" borderId="0" xfId="0" applyNumberFormat="1" applyFont="1" applyAlignment="1">
      <alignment horizontal="left"/>
    </xf>
    <xf numFmtId="0" fontId="5" fillId="0" borderId="18" xfId="0" applyFont="1" applyBorder="1" applyAlignment="1">
      <alignment horizontal="left"/>
    </xf>
    <xf numFmtId="164" fontId="10" fillId="0" borderId="0" xfId="0" applyNumberFormat="1" applyFont="1"/>
    <xf numFmtId="0" fontId="10" fillId="0" borderId="0" xfId="0" applyFont="1" applyAlignment="1">
      <alignment horizontal="right"/>
    </xf>
    <xf numFmtId="164" fontId="8" fillId="0" borderId="0" xfId="1" applyNumberFormat="1" applyFont="1" applyAlignment="1">
      <alignment horizontal="right" vertical="top"/>
    </xf>
    <xf numFmtId="0" fontId="5" fillId="0" borderId="0" xfId="0" applyFont="1" applyAlignment="1">
      <alignment horizontal="left" vertical="top" wrapText="1"/>
    </xf>
    <xf numFmtId="0" fontId="3" fillId="0" borderId="0" xfId="0" applyFont="1"/>
    <xf numFmtId="0" fontId="4" fillId="0" borderId="6" xfId="0" applyFont="1" applyBorder="1" applyAlignment="1">
      <alignment horizontal="center" vertical="top"/>
    </xf>
    <xf numFmtId="0" fontId="4" fillId="0" borderId="15" xfId="0" applyFont="1" applyBorder="1" applyAlignment="1">
      <alignment horizontal="center" vertical="top"/>
    </xf>
    <xf numFmtId="0" fontId="4" fillId="0" borderId="9" xfId="0" applyFont="1" applyBorder="1" applyAlignment="1">
      <alignment vertical="top"/>
    </xf>
    <xf numFmtId="3" fontId="10" fillId="0" borderId="0" xfId="0" applyNumberFormat="1" applyFont="1"/>
    <xf numFmtId="3" fontId="11" fillId="0" borderId="0" xfId="0" applyNumberFormat="1" applyFont="1"/>
    <xf numFmtId="3" fontId="0" fillId="0" borderId="0" xfId="0" applyNumberFormat="1"/>
    <xf numFmtId="0" fontId="4" fillId="0" borderId="31" xfId="0" applyFont="1" applyBorder="1" applyAlignment="1">
      <alignment vertical="top"/>
    </xf>
    <xf numFmtId="0" fontId="4" fillId="0" borderId="31" xfId="0" applyFont="1" applyBorder="1" applyAlignment="1">
      <alignment horizontal="center" vertical="top"/>
    </xf>
    <xf numFmtId="0" fontId="4" fillId="0" borderId="32" xfId="0" applyFont="1" applyBorder="1" applyAlignment="1">
      <alignment horizontal="center" vertical="top"/>
    </xf>
    <xf numFmtId="49" fontId="4" fillId="0" borderId="33" xfId="0" applyNumberFormat="1" applyFont="1" applyBorder="1" applyAlignment="1">
      <alignment horizontal="center" vertical="top"/>
    </xf>
    <xf numFmtId="0" fontId="4" fillId="0" borderId="6" xfId="0" applyFont="1" applyBorder="1" applyAlignment="1">
      <alignment vertical="top"/>
    </xf>
    <xf numFmtId="49" fontId="4" fillId="0" borderId="30" xfId="0" applyNumberFormat="1" applyFont="1" applyBorder="1" applyAlignment="1">
      <alignment horizontal="center" vertical="top"/>
    </xf>
    <xf numFmtId="49" fontId="5" fillId="0" borderId="34" xfId="0" applyNumberFormat="1" applyFont="1" applyBorder="1"/>
    <xf numFmtId="0" fontId="5" fillId="0" borderId="35" xfId="0" applyFont="1" applyBorder="1" applyAlignment="1">
      <alignment wrapText="1"/>
    </xf>
    <xf numFmtId="49" fontId="5" fillId="0" borderId="36" xfId="0" applyNumberFormat="1" applyFont="1" applyBorder="1"/>
    <xf numFmtId="49" fontId="5" fillId="0" borderId="37" xfId="0" applyNumberFormat="1" applyFont="1" applyBorder="1"/>
    <xf numFmtId="0" fontId="12" fillId="0" borderId="0" xfId="0" applyFont="1" applyAlignment="1">
      <alignment horizontal="center"/>
    </xf>
    <xf numFmtId="0" fontId="13" fillId="0" borderId="0" xfId="0" applyFont="1" applyAlignment="1">
      <alignment horizontal="center"/>
    </xf>
    <xf numFmtId="0" fontId="3" fillId="0" borderId="0" xfId="0" applyFont="1" applyAlignment="1">
      <alignment horizontal="left"/>
    </xf>
    <xf numFmtId="3" fontId="0" fillId="0" borderId="0" xfId="0" applyNumberFormat="1" applyProtection="1">
      <protection locked="0"/>
    </xf>
    <xf numFmtId="3" fontId="0" fillId="2" borderId="0" xfId="0" applyNumberFormat="1" applyFill="1"/>
    <xf numFmtId="0" fontId="0" fillId="0" borderId="4" xfId="0" applyBorder="1" applyAlignment="1">
      <alignment wrapText="1"/>
    </xf>
    <xf numFmtId="0" fontId="0" fillId="0" borderId="0" xfId="0"/>
  </cellXfs>
  <cellStyles count="3">
    <cellStyle name="Normální" xfId="0" builtinId="0"/>
    <cellStyle name="Normální 36" xfId="2"/>
    <cellStyle name="normální_Zadávací podklad pro profese"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57"/>
  <sheetViews>
    <sheetView zoomScale="85" zoomScaleNormal="85" workbookViewId="0">
      <pane ySplit="8" topLeftCell="A9" activePane="bottomLeft" state="frozen"/>
      <selection activeCell="B18" sqref="B18"/>
      <selection pane="bottomLeft" activeCell="B18" sqref="B18"/>
    </sheetView>
  </sheetViews>
  <sheetFormatPr defaultRowHeight="15" x14ac:dyDescent="0.25"/>
  <cols>
    <col min="1" max="1" width="7.140625" style="40" customWidth="1"/>
    <col min="2" max="2" width="56.5703125" style="29" bestFit="1" customWidth="1"/>
    <col min="3" max="3" width="7" style="29" customWidth="1"/>
    <col min="5" max="6" width="23.7109375" style="29" bestFit="1" customWidth="1"/>
    <col min="7" max="7" width="70.85546875" style="29" customWidth="1"/>
    <col min="8" max="9" width="13.85546875" style="29" customWidth="1"/>
    <col min="10" max="10" width="6" style="29" customWidth="1"/>
    <col min="11" max="11" width="6" style="29" bestFit="1" customWidth="1"/>
    <col min="12" max="12" width="7.85546875" style="29" bestFit="1" customWidth="1"/>
    <col min="13" max="13" width="9.28515625" style="29" bestFit="1" customWidth="1"/>
    <col min="14" max="18" width="7.85546875" style="29" bestFit="1" customWidth="1"/>
  </cols>
  <sheetData>
    <row r="1" spans="1:18" x14ac:dyDescent="0.25">
      <c r="A1" s="34" t="s">
        <v>0</v>
      </c>
      <c r="B1" s="22"/>
      <c r="C1" s="22" t="s">
        <v>1</v>
      </c>
      <c r="D1" s="22"/>
      <c r="E1" s="22"/>
      <c r="F1" s="23"/>
    </row>
    <row r="2" spans="1:18" x14ac:dyDescent="0.25">
      <c r="A2" s="35" t="s">
        <v>2</v>
      </c>
      <c r="C2" t="s">
        <v>3</v>
      </c>
      <c r="F2" s="24"/>
    </row>
    <row r="3" spans="1:18" ht="18.75" customHeight="1" x14ac:dyDescent="0.3">
      <c r="A3" s="35" t="s">
        <v>4</v>
      </c>
      <c r="C3" t="s">
        <v>3</v>
      </c>
      <c r="F3" s="24"/>
      <c r="H3" s="70"/>
      <c r="I3" s="70"/>
    </row>
    <row r="4" spans="1:18" ht="18.75" customHeight="1" x14ac:dyDescent="0.3">
      <c r="A4" s="36" t="s">
        <v>5</v>
      </c>
      <c r="B4" s="53"/>
      <c r="C4" t="s">
        <v>6</v>
      </c>
      <c r="D4" s="53"/>
      <c r="E4" s="53"/>
      <c r="F4" s="25"/>
      <c r="H4" s="71"/>
      <c r="I4" s="71"/>
    </row>
    <row r="5" spans="1:18" ht="18.75" customHeight="1" x14ac:dyDescent="0.3">
      <c r="A5" s="36" t="s">
        <v>7</v>
      </c>
      <c r="B5" s="53"/>
      <c r="C5" s="53" t="s">
        <v>8</v>
      </c>
      <c r="D5" s="53"/>
      <c r="E5" s="53"/>
      <c r="F5" s="25"/>
      <c r="H5" s="71"/>
      <c r="I5" s="71"/>
    </row>
    <row r="6" spans="1:18" ht="15.75" customHeight="1" thickBot="1" x14ac:dyDescent="0.3">
      <c r="A6" s="37"/>
      <c r="B6" s="26"/>
      <c r="C6" s="27"/>
      <c r="D6" s="27"/>
      <c r="E6" s="27"/>
      <c r="F6" s="28"/>
      <c r="G6" s="72"/>
      <c r="H6" s="72"/>
      <c r="I6" s="72"/>
    </row>
    <row r="7" spans="1:18" ht="15.75" customHeight="1" thickBot="1" x14ac:dyDescent="0.3">
      <c r="A7" s="38"/>
      <c r="B7" s="7"/>
      <c r="C7" s="7"/>
      <c r="D7" s="7"/>
      <c r="E7" s="43"/>
      <c r="F7" s="7"/>
      <c r="G7" s="7"/>
      <c r="L7" s="46" t="str">
        <f ca="1">A05_107!$B$8</f>
        <v>A05_107</v>
      </c>
      <c r="M7" s="46" t="str">
        <f ca="1">A05_114!$B$8</f>
        <v>A05_114</v>
      </c>
      <c r="N7" s="46" t="str">
        <f ca="1">A08_309!$B$8</f>
        <v>A08_309</v>
      </c>
      <c r="O7" s="46" t="str">
        <f ca="1">A09_316!$B$8</f>
        <v>A09_316</v>
      </c>
      <c r="P7" s="46" t="str">
        <f ca="1">A12_311!$B$8</f>
        <v>A12_311</v>
      </c>
      <c r="Q7" s="46" t="str">
        <f ca="1">A13_332!$B$8</f>
        <v>A13_332</v>
      </c>
      <c r="R7" s="46" t="str">
        <f ca="1">A14_207!$B$8</f>
        <v>A14_207</v>
      </c>
    </row>
    <row r="8" spans="1:18" ht="32.25" customHeight="1" thickTop="1" x14ac:dyDescent="0.25">
      <c r="A8" s="39" t="s">
        <v>9</v>
      </c>
      <c r="B8" s="15" t="s">
        <v>10</v>
      </c>
      <c r="C8" s="16" t="s">
        <v>11</v>
      </c>
      <c r="D8" s="16" t="s">
        <v>12</v>
      </c>
      <c r="E8" s="16" t="s">
        <v>13</v>
      </c>
      <c r="F8" s="16" t="s">
        <v>14</v>
      </c>
      <c r="G8" s="15" t="s">
        <v>15</v>
      </c>
      <c r="H8" s="15" t="s">
        <v>16</v>
      </c>
      <c r="I8" s="15" t="s">
        <v>17</v>
      </c>
      <c r="K8" t="s">
        <v>18</v>
      </c>
    </row>
    <row r="9" spans="1:18" ht="51" customHeight="1" x14ac:dyDescent="0.25">
      <c r="A9" s="12" t="s">
        <v>19</v>
      </c>
      <c r="B9" s="19" t="s">
        <v>20</v>
      </c>
      <c r="C9" s="12">
        <f t="shared" ref="C9:C55" si="0">K9</f>
        <v>2</v>
      </c>
      <c r="D9" s="12" t="s">
        <v>21</v>
      </c>
      <c r="E9" s="17"/>
      <c r="F9" s="17">
        <f t="shared" ref="F9:F55" si="1">C9*E9</f>
        <v>0</v>
      </c>
      <c r="G9" s="18" t="s">
        <v>22</v>
      </c>
      <c r="H9" s="12"/>
      <c r="I9" s="12"/>
      <c r="K9">
        <f t="shared" ref="K9:K55" si="2">SUM(L9:U9)</f>
        <v>2</v>
      </c>
      <c r="L9" s="46">
        <f>SUMIF(A05_107!$A$14:$A$86,$A9,A05_107!$C$14:$C$86)</f>
        <v>0</v>
      </c>
      <c r="M9" s="46">
        <f>SUMIF(A05_114!$A$14:$A$88,$A9,A05_114!$C$14:$C$88)</f>
        <v>0</v>
      </c>
      <c r="N9" s="46">
        <f>SUMIF(A08_309!$A$14:$A$89,$A9,A08_309!$C$14:$C$89)</f>
        <v>0</v>
      </c>
      <c r="O9" s="46">
        <f>SUMIF(A09_316!$A$14:$A$89,$A9,A09_316!$C$14:$C$89)</f>
        <v>0</v>
      </c>
      <c r="P9" s="46">
        <f>SUMIF(A12_311!$A$14:$A$89,$A9,A12_311!$C$14:$C$89)</f>
        <v>0</v>
      </c>
      <c r="Q9" s="46">
        <f>SUMIF(A13_332!$A$14:$A$84,$A9,A13_332!$C$14:$C$84)</f>
        <v>1</v>
      </c>
      <c r="R9" s="46">
        <f>SUMIF(A14_207!$A$14:$A$84,$A9,A14_207!$C$14:$C$84)</f>
        <v>1</v>
      </c>
    </row>
    <row r="10" spans="1:18" ht="102" customHeight="1" x14ac:dyDescent="0.25">
      <c r="A10" s="12" t="s">
        <v>23</v>
      </c>
      <c r="B10" s="19" t="s">
        <v>24</v>
      </c>
      <c r="C10" s="12">
        <f t="shared" si="0"/>
        <v>1</v>
      </c>
      <c r="D10" s="12" t="s">
        <v>21</v>
      </c>
      <c r="E10" s="17"/>
      <c r="F10" s="17">
        <f t="shared" si="1"/>
        <v>0</v>
      </c>
      <c r="G10" s="18" t="s">
        <v>25</v>
      </c>
      <c r="H10" s="12"/>
      <c r="I10" s="12"/>
      <c r="K10">
        <f t="shared" si="2"/>
        <v>1</v>
      </c>
      <c r="L10" s="46">
        <f>SUMIF(A05_107!$A$14:$A$86,$A10,A05_107!$C$14:$C$86)</f>
        <v>1</v>
      </c>
      <c r="M10" s="46">
        <f>SUMIF(A05_114!$A$14:$A$88,$A10,A05_114!$C$14:$C$88)</f>
        <v>0</v>
      </c>
      <c r="N10" s="46">
        <f>SUMIF(A08_309!$A$14:$A$89,$A10,A08_309!$C$14:$C$89)</f>
        <v>0</v>
      </c>
      <c r="O10" s="46">
        <f>SUMIF(A09_316!$A$14:$A$89,$A10,A09_316!$C$14:$C$89)</f>
        <v>0</v>
      </c>
      <c r="P10" s="46">
        <f>SUMIF(A12_311!$A$14:$A$89,$A10,A12_311!$C$14:$C$89)</f>
        <v>0</v>
      </c>
      <c r="Q10" s="46">
        <f>SUMIF(A13_332!$A$14:$A$84,$A10,A13_332!$C$14:$C$84)</f>
        <v>0</v>
      </c>
      <c r="R10" s="46">
        <f>SUMIF(A14_207!$A$14:$A$84,$A10,A14_207!$C$14:$C$84)</f>
        <v>0</v>
      </c>
    </row>
    <row r="11" spans="1:18" ht="76.5" customHeight="1" x14ac:dyDescent="0.25">
      <c r="A11" s="12" t="s">
        <v>26</v>
      </c>
      <c r="B11" s="19" t="s">
        <v>27</v>
      </c>
      <c r="C11" s="12">
        <f t="shared" si="0"/>
        <v>3</v>
      </c>
      <c r="D11" s="12" t="s">
        <v>21</v>
      </c>
      <c r="E11" s="17"/>
      <c r="F11" s="17">
        <f t="shared" si="1"/>
        <v>0</v>
      </c>
      <c r="G11" s="18" t="s">
        <v>28</v>
      </c>
      <c r="H11" s="12"/>
      <c r="I11" s="12"/>
      <c r="K11">
        <f t="shared" si="2"/>
        <v>3</v>
      </c>
      <c r="L11" s="46">
        <f>SUMIF(A05_107!$A$14:$A$86,$A11,A05_107!$C$14:$C$86)</f>
        <v>0</v>
      </c>
      <c r="M11" s="46">
        <f>SUMIF(A05_114!$A$14:$A$88,$A11,A05_114!$C$14:$C$88)</f>
        <v>1</v>
      </c>
      <c r="N11" s="46">
        <f>SUMIF(A08_309!$A$14:$A$89,$A11,A08_309!$C$14:$C$89)</f>
        <v>1</v>
      </c>
      <c r="O11" s="46">
        <f>SUMIF(A09_316!$A$14:$A$89,$A11,A09_316!$C$14:$C$89)</f>
        <v>0</v>
      </c>
      <c r="P11" s="46">
        <f>SUMIF(A12_311!$A$14:$A$89,$A11,A12_311!$C$14:$C$89)</f>
        <v>1</v>
      </c>
      <c r="Q11" s="46">
        <f>SUMIF(A13_332!$A$14:$A$84,$A11,A13_332!$C$14:$C$84)</f>
        <v>0</v>
      </c>
      <c r="R11" s="46">
        <f>SUMIF(A14_207!$A$14:$A$84,$A11,A14_207!$C$14:$C$84)</f>
        <v>0</v>
      </c>
    </row>
    <row r="12" spans="1:18" ht="89.25" customHeight="1" x14ac:dyDescent="0.25">
      <c r="A12" s="12" t="s">
        <v>29</v>
      </c>
      <c r="B12" s="19" t="s">
        <v>30</v>
      </c>
      <c r="C12" s="12">
        <f t="shared" si="0"/>
        <v>1</v>
      </c>
      <c r="D12" s="12" t="s">
        <v>21</v>
      </c>
      <c r="E12" s="17"/>
      <c r="F12" s="17">
        <f t="shared" si="1"/>
        <v>0</v>
      </c>
      <c r="G12" s="18" t="s">
        <v>31</v>
      </c>
      <c r="H12" s="12"/>
      <c r="I12" s="12"/>
      <c r="K12">
        <f t="shared" si="2"/>
        <v>1</v>
      </c>
      <c r="L12" s="46">
        <f>SUMIF(A05_107!$A$14:$A$86,$A12,A05_107!$C$14:$C$86)</f>
        <v>1</v>
      </c>
      <c r="M12" s="46">
        <f>SUMIF(A05_114!$A$14:$A$88,$A12,A05_114!$C$14:$C$88)</f>
        <v>0</v>
      </c>
      <c r="N12" s="46">
        <f>SUMIF(A08_309!$A$14:$A$89,$A12,A08_309!$C$14:$C$89)</f>
        <v>0</v>
      </c>
      <c r="O12" s="46">
        <f>SUMIF(A09_316!$A$14:$A$89,$A12,A09_316!$C$14:$C$89)</f>
        <v>0</v>
      </c>
      <c r="P12" s="46">
        <f>SUMIF(A12_311!$A$14:$A$89,$A12,A12_311!$C$14:$C$89)</f>
        <v>0</v>
      </c>
      <c r="Q12" s="46">
        <f>SUMIF(A13_332!$A$14:$A$84,$A12,A13_332!$C$14:$C$84)</f>
        <v>0</v>
      </c>
      <c r="R12" s="46">
        <f>SUMIF(A14_207!$A$14:$A$84,$A12,A14_207!$C$14:$C$84)</f>
        <v>0</v>
      </c>
    </row>
    <row r="13" spans="1:18" ht="51" customHeight="1" x14ac:dyDescent="0.25">
      <c r="A13" s="12" t="s">
        <v>32</v>
      </c>
      <c r="B13" s="19" t="s">
        <v>33</v>
      </c>
      <c r="C13" s="12">
        <f t="shared" si="0"/>
        <v>1</v>
      </c>
      <c r="D13" s="12" t="s">
        <v>21</v>
      </c>
      <c r="E13" s="17"/>
      <c r="F13" s="17">
        <f t="shared" si="1"/>
        <v>0</v>
      </c>
      <c r="G13" s="18" t="s">
        <v>34</v>
      </c>
      <c r="H13" s="12"/>
      <c r="I13" s="12"/>
      <c r="K13">
        <f t="shared" si="2"/>
        <v>1</v>
      </c>
      <c r="L13" s="46">
        <f>SUMIF(A05_107!$A$14:$A$86,$A13,A05_107!$C$14:$C$86)</f>
        <v>0</v>
      </c>
      <c r="M13" s="46">
        <f>SUMIF(A05_114!$A$14:$A$88,$A13,A05_114!$C$14:$C$88)</f>
        <v>1</v>
      </c>
      <c r="N13" s="46">
        <f>SUMIF(A08_309!$A$14:$A$89,$A13,A08_309!$C$14:$C$89)</f>
        <v>0</v>
      </c>
      <c r="O13" s="46">
        <f>SUMIF(A09_316!$A$14:$A$89,$A13,A09_316!$C$14:$C$89)</f>
        <v>0</v>
      </c>
      <c r="P13" s="46">
        <f>SUMIF(A12_311!$A$14:$A$89,$A13,A12_311!$C$14:$C$89)</f>
        <v>0</v>
      </c>
      <c r="Q13" s="46">
        <f>SUMIF(A13_332!$A$14:$A$84,$A13,A13_332!$C$14:$C$84)</f>
        <v>0</v>
      </c>
      <c r="R13" s="46">
        <f>SUMIF(A14_207!$A$14:$A$84,$A13,A14_207!$C$14:$C$84)</f>
        <v>0</v>
      </c>
    </row>
    <row r="14" spans="1:18" ht="51" customHeight="1" x14ac:dyDescent="0.25">
      <c r="A14" s="12" t="s">
        <v>35</v>
      </c>
      <c r="B14" s="19" t="s">
        <v>36</v>
      </c>
      <c r="C14" s="12">
        <f t="shared" si="0"/>
        <v>3</v>
      </c>
      <c r="D14" s="12" t="s">
        <v>21</v>
      </c>
      <c r="E14" s="17"/>
      <c r="F14" s="17">
        <f t="shared" si="1"/>
        <v>0</v>
      </c>
      <c r="G14" s="18" t="s">
        <v>37</v>
      </c>
      <c r="H14" s="12"/>
      <c r="I14" s="12"/>
      <c r="K14">
        <f t="shared" si="2"/>
        <v>3</v>
      </c>
      <c r="L14" s="46">
        <f>SUMIF(A05_107!$A$14:$A$86,$A14,A05_107!$C$14:$C$86)</f>
        <v>0</v>
      </c>
      <c r="M14" s="46">
        <f>SUMIF(A05_114!$A$14:$A$88,$A14,A05_114!$C$14:$C$88)</f>
        <v>0</v>
      </c>
      <c r="N14" s="46">
        <f>SUMIF(A08_309!$A$14:$A$89,$A14,A08_309!$C$14:$C$89)</f>
        <v>0</v>
      </c>
      <c r="O14" s="46">
        <f>SUMIF(A09_316!$A$14:$A$89,$A14,A09_316!$C$14:$C$89)</f>
        <v>1</v>
      </c>
      <c r="P14" s="46">
        <f>SUMIF(A12_311!$A$14:$A$89,$A14,A12_311!$C$14:$C$89)</f>
        <v>0</v>
      </c>
      <c r="Q14" s="46">
        <f>SUMIF(A13_332!$A$14:$A$84,$A14,A13_332!$C$14:$C$84)</f>
        <v>1</v>
      </c>
      <c r="R14" s="46">
        <f>SUMIF(A14_207!$A$14:$A$84,$A14,A14_207!$C$14:$C$84)</f>
        <v>1</v>
      </c>
    </row>
    <row r="15" spans="1:18" ht="89.25" customHeight="1" x14ac:dyDescent="0.25">
      <c r="A15" s="12" t="s">
        <v>38</v>
      </c>
      <c r="B15" s="19" t="s">
        <v>39</v>
      </c>
      <c r="C15" s="12">
        <f t="shared" si="0"/>
        <v>6</v>
      </c>
      <c r="D15" s="12" t="s">
        <v>21</v>
      </c>
      <c r="E15" s="17"/>
      <c r="F15" s="17">
        <f t="shared" si="1"/>
        <v>0</v>
      </c>
      <c r="G15" s="18" t="s">
        <v>40</v>
      </c>
      <c r="H15" s="12"/>
      <c r="I15" s="12"/>
      <c r="K15">
        <f t="shared" si="2"/>
        <v>6</v>
      </c>
      <c r="L15" s="46">
        <f>SUMIF(A05_107!$A$14:$A$86,$A15,A05_107!$C$14:$C$86)</f>
        <v>0</v>
      </c>
      <c r="M15" s="46">
        <f>SUMIF(A05_114!$A$14:$A$88,$A15,A05_114!$C$14:$C$88)</f>
        <v>1</v>
      </c>
      <c r="N15" s="46">
        <f>SUMIF(A08_309!$A$14:$A$89,$A15,A08_309!$C$14:$C$89)</f>
        <v>1</v>
      </c>
      <c r="O15" s="46">
        <f>SUMIF(A09_316!$A$14:$A$89,$A15,A09_316!$C$14:$C$89)</f>
        <v>1</v>
      </c>
      <c r="P15" s="46">
        <f>SUMIF(A12_311!$A$14:$A$89,$A15,A12_311!$C$14:$C$89)</f>
        <v>1</v>
      </c>
      <c r="Q15" s="46">
        <f>SUMIF(A13_332!$A$14:$A$84,$A15,A13_332!$C$14:$C$84)</f>
        <v>1</v>
      </c>
      <c r="R15" s="46">
        <f>SUMIF(A14_207!$A$14:$A$84,$A15,A14_207!$C$14:$C$84)</f>
        <v>1</v>
      </c>
    </row>
    <row r="16" spans="1:18" ht="51" customHeight="1" x14ac:dyDescent="0.25">
      <c r="A16" s="12" t="s">
        <v>41</v>
      </c>
      <c r="B16" s="19" t="s">
        <v>42</v>
      </c>
      <c r="C16" s="12">
        <f t="shared" si="0"/>
        <v>7</v>
      </c>
      <c r="D16" s="12" t="s">
        <v>21</v>
      </c>
      <c r="E16" s="17"/>
      <c r="F16" s="17">
        <f t="shared" si="1"/>
        <v>0</v>
      </c>
      <c r="G16" s="18" t="s">
        <v>43</v>
      </c>
      <c r="H16" s="12"/>
      <c r="I16" s="12"/>
      <c r="K16">
        <f t="shared" si="2"/>
        <v>7</v>
      </c>
      <c r="L16" s="46">
        <f>SUMIF(A05_107!$A$14:$A$86,$A16,A05_107!$C$14:$C$86)</f>
        <v>1</v>
      </c>
      <c r="M16" s="46">
        <f>SUMIF(A05_114!$A$14:$A$88,$A16,A05_114!$C$14:$C$88)</f>
        <v>1</v>
      </c>
      <c r="N16" s="46">
        <f>SUMIF(A08_309!$A$14:$A$89,$A16,A08_309!$C$14:$C$89)</f>
        <v>1</v>
      </c>
      <c r="O16" s="46">
        <f>SUMIF(A09_316!$A$14:$A$89,$A16,A09_316!$C$14:$C$89)</f>
        <v>1</v>
      </c>
      <c r="P16" s="46">
        <f>SUMIF(A12_311!$A$14:$A$89,$A16,A12_311!$C$14:$C$89)</f>
        <v>1</v>
      </c>
      <c r="Q16" s="46">
        <f>SUMIF(A13_332!$A$14:$A$84,$A16,A13_332!$C$14:$C$84)</f>
        <v>1</v>
      </c>
      <c r="R16" s="46">
        <f>SUMIF(A14_207!$A$14:$A$84,$A16,A14_207!$C$14:$C$84)</f>
        <v>1</v>
      </c>
    </row>
    <row r="17" spans="1:18" ht="51" customHeight="1" x14ac:dyDescent="0.25">
      <c r="A17" s="12" t="s">
        <v>44</v>
      </c>
      <c r="B17" s="19" t="s">
        <v>45</v>
      </c>
      <c r="C17" s="12">
        <f t="shared" si="0"/>
        <v>7</v>
      </c>
      <c r="D17" s="12" t="s">
        <v>21</v>
      </c>
      <c r="E17" s="17"/>
      <c r="F17" s="17">
        <f t="shared" si="1"/>
        <v>0</v>
      </c>
      <c r="G17" s="18" t="s">
        <v>46</v>
      </c>
      <c r="H17" s="12"/>
      <c r="I17" s="12"/>
      <c r="K17">
        <f t="shared" si="2"/>
        <v>7</v>
      </c>
      <c r="L17" s="46">
        <f>SUMIF(A05_107!$A$14:$A$86,$A17,A05_107!$C$14:$C$86)</f>
        <v>1</v>
      </c>
      <c r="M17" s="46">
        <f>SUMIF(A05_114!$A$14:$A$88,$A17,A05_114!$C$14:$C$88)</f>
        <v>1</v>
      </c>
      <c r="N17" s="46">
        <f>SUMIF(A08_309!$A$14:$A$89,$A17,A08_309!$C$14:$C$89)</f>
        <v>1</v>
      </c>
      <c r="O17" s="46">
        <f>SUMIF(A09_316!$A$14:$A$89,$A17,A09_316!$C$14:$C$89)</f>
        <v>1</v>
      </c>
      <c r="P17" s="46">
        <f>SUMIF(A12_311!$A$14:$A$89,$A17,A12_311!$C$14:$C$89)</f>
        <v>1</v>
      </c>
      <c r="Q17" s="46">
        <f>SUMIF(A13_332!$A$14:$A$84,$A17,A13_332!$C$14:$C$84)</f>
        <v>1</v>
      </c>
      <c r="R17" s="46">
        <f>SUMIF(A14_207!$A$14:$A$84,$A17,A14_207!$C$14:$C$84)</f>
        <v>1</v>
      </c>
    </row>
    <row r="18" spans="1:18" ht="63.75" customHeight="1" x14ac:dyDescent="0.25">
      <c r="A18" s="12" t="s">
        <v>47</v>
      </c>
      <c r="B18" s="19" t="s">
        <v>48</v>
      </c>
      <c r="C18" s="12">
        <f t="shared" si="0"/>
        <v>7</v>
      </c>
      <c r="D18" s="12" t="s">
        <v>21</v>
      </c>
      <c r="E18" s="17"/>
      <c r="F18" s="17">
        <f t="shared" si="1"/>
        <v>0</v>
      </c>
      <c r="G18" s="18" t="s">
        <v>49</v>
      </c>
      <c r="H18" s="12"/>
      <c r="I18" s="12"/>
      <c r="K18">
        <f t="shared" si="2"/>
        <v>7</v>
      </c>
      <c r="L18" s="46">
        <f>SUMIF(A05_107!$A$14:$A$86,$A18,A05_107!$C$14:$C$86)</f>
        <v>1</v>
      </c>
      <c r="M18" s="46">
        <f>SUMIF(A05_114!$A$14:$A$88,$A18,A05_114!$C$14:$C$88)</f>
        <v>1</v>
      </c>
      <c r="N18" s="46">
        <f>SUMIF(A08_309!$A$14:$A$89,$A18,A08_309!$C$14:$C$89)</f>
        <v>1</v>
      </c>
      <c r="O18" s="46">
        <f>SUMIF(A09_316!$A$14:$A$89,$A18,A09_316!$C$14:$C$89)</f>
        <v>1</v>
      </c>
      <c r="P18" s="46">
        <f>SUMIF(A12_311!$A$14:$A$89,$A18,A12_311!$C$14:$C$89)</f>
        <v>1</v>
      </c>
      <c r="Q18" s="46">
        <f>SUMIF(A13_332!$A$14:$A$84,$A18,A13_332!$C$14:$C$84)</f>
        <v>1</v>
      </c>
      <c r="R18" s="46">
        <f>SUMIF(A14_207!$A$14:$A$84,$A18,A14_207!$C$14:$C$84)</f>
        <v>1</v>
      </c>
    </row>
    <row r="19" spans="1:18" ht="63.75" customHeight="1" x14ac:dyDescent="0.25">
      <c r="A19" s="12" t="s">
        <v>50</v>
      </c>
      <c r="B19" s="19" t="s">
        <v>51</v>
      </c>
      <c r="C19" s="12">
        <f t="shared" si="0"/>
        <v>5</v>
      </c>
      <c r="D19" s="12" t="s">
        <v>21</v>
      </c>
      <c r="E19" s="17"/>
      <c r="F19" s="17">
        <f t="shared" si="1"/>
        <v>0</v>
      </c>
      <c r="G19" s="18" t="s">
        <v>52</v>
      </c>
      <c r="H19" s="12"/>
      <c r="I19" s="12"/>
      <c r="K19">
        <f t="shared" si="2"/>
        <v>5</v>
      </c>
      <c r="L19" s="46">
        <f>SUMIF(A05_107!$A$14:$A$86,$A19,A05_107!$C$14:$C$86)</f>
        <v>1</v>
      </c>
      <c r="M19" s="46">
        <f>SUMIF(A05_114!$A$14:$A$88,$A19,A05_114!$C$14:$C$88)</f>
        <v>1</v>
      </c>
      <c r="N19" s="46">
        <f>SUMIF(A08_309!$A$14:$A$89,$A19,A08_309!$C$14:$C$89)</f>
        <v>1</v>
      </c>
      <c r="O19" s="46">
        <f>SUMIF(A09_316!$A$14:$A$89,$A19,A09_316!$C$14:$C$89)</f>
        <v>1</v>
      </c>
      <c r="P19" s="46">
        <f>SUMIF(A12_311!$A$14:$A$89,$A19,A12_311!$C$14:$C$89)</f>
        <v>1</v>
      </c>
      <c r="Q19" s="46">
        <f>SUMIF(A13_332!$A$14:$A$84,$A19,A13_332!$C$14:$C$84)</f>
        <v>0</v>
      </c>
      <c r="R19" s="46">
        <f>SUMIF(A14_207!$A$14:$A$84,$A19,A14_207!$C$14:$C$84)</f>
        <v>0</v>
      </c>
    </row>
    <row r="20" spans="1:18" ht="38.25" customHeight="1" x14ac:dyDescent="0.25">
      <c r="A20" s="12" t="s">
        <v>53</v>
      </c>
      <c r="B20" s="19" t="s">
        <v>54</v>
      </c>
      <c r="C20" s="12">
        <f t="shared" si="0"/>
        <v>1</v>
      </c>
      <c r="D20" s="12" t="s">
        <v>21</v>
      </c>
      <c r="E20" s="17"/>
      <c r="F20" s="17">
        <f t="shared" si="1"/>
        <v>0</v>
      </c>
      <c r="G20" s="18" t="s">
        <v>55</v>
      </c>
      <c r="H20" s="12"/>
      <c r="I20" s="12"/>
      <c r="K20">
        <f t="shared" si="2"/>
        <v>1</v>
      </c>
      <c r="L20" s="46">
        <f>SUMIF(A05_107!$A$14:$A$86,$A20,A05_107!$C$14:$C$86)</f>
        <v>1</v>
      </c>
      <c r="M20" s="46">
        <f>SUMIF(A05_114!$A$14:$A$88,$A20,A05_114!$C$14:$C$88)</f>
        <v>0</v>
      </c>
      <c r="N20" s="46">
        <f>SUMIF(A08_309!$A$14:$A$89,$A20,A08_309!$C$14:$C$89)</f>
        <v>0</v>
      </c>
      <c r="O20" s="46">
        <f>SUMIF(A09_316!$A$14:$A$89,$A20,A09_316!$C$14:$C$89)</f>
        <v>0</v>
      </c>
      <c r="P20" s="46">
        <f>SUMIF(A12_311!$A$14:$A$89,$A20,A12_311!$C$14:$C$89)</f>
        <v>0</v>
      </c>
      <c r="Q20" s="46">
        <f>SUMIF(A13_332!$A$14:$A$84,$A20,A13_332!$C$14:$C$84)</f>
        <v>0</v>
      </c>
      <c r="R20" s="46">
        <f>SUMIF(A14_207!$A$14:$A$84,$A20,A14_207!$C$14:$C$84)</f>
        <v>0</v>
      </c>
    </row>
    <row r="21" spans="1:18" ht="51" customHeight="1" x14ac:dyDescent="0.25">
      <c r="A21" s="12" t="s">
        <v>56</v>
      </c>
      <c r="B21" s="19" t="s">
        <v>57</v>
      </c>
      <c r="C21" s="12">
        <f t="shared" si="0"/>
        <v>1</v>
      </c>
      <c r="D21" s="12" t="s">
        <v>21</v>
      </c>
      <c r="E21" s="17"/>
      <c r="F21" s="17">
        <f t="shared" si="1"/>
        <v>0</v>
      </c>
      <c r="G21" s="18" t="s">
        <v>58</v>
      </c>
      <c r="H21" s="12"/>
      <c r="I21" s="12"/>
      <c r="K21">
        <f t="shared" si="2"/>
        <v>1</v>
      </c>
      <c r="L21" s="46">
        <f>SUMIF(A05_107!$A$14:$A$86,$A21,A05_107!$C$14:$C$86)</f>
        <v>1</v>
      </c>
      <c r="M21" s="46">
        <f>SUMIF(A05_114!$A$14:$A$88,$A21,A05_114!$C$14:$C$88)</f>
        <v>0</v>
      </c>
      <c r="N21" s="46">
        <f>SUMIF(A08_309!$A$14:$A$89,$A21,A08_309!$C$14:$C$89)</f>
        <v>0</v>
      </c>
      <c r="O21" s="46">
        <f>SUMIF(A09_316!$A$14:$A$89,$A21,A09_316!$C$14:$C$89)</f>
        <v>0</v>
      </c>
      <c r="P21" s="46">
        <f>SUMIF(A12_311!$A$14:$A$89,$A21,A12_311!$C$14:$C$89)</f>
        <v>0</v>
      </c>
      <c r="Q21" s="46">
        <f>SUMIF(A13_332!$A$14:$A$84,$A21,A13_332!$C$14:$C$84)</f>
        <v>0</v>
      </c>
      <c r="R21" s="46">
        <f>SUMIF(A14_207!$A$14:$A$84,$A21,A14_207!$C$14:$C$84)</f>
        <v>0</v>
      </c>
    </row>
    <row r="22" spans="1:18" ht="38.25" customHeight="1" x14ac:dyDescent="0.25">
      <c r="A22" s="12" t="s">
        <v>59</v>
      </c>
      <c r="B22" s="19" t="s">
        <v>60</v>
      </c>
      <c r="C22" s="12">
        <f t="shared" si="0"/>
        <v>1</v>
      </c>
      <c r="D22" s="12" t="s">
        <v>21</v>
      </c>
      <c r="E22" s="17"/>
      <c r="F22" s="17">
        <f t="shared" si="1"/>
        <v>0</v>
      </c>
      <c r="G22" s="18" t="s">
        <v>61</v>
      </c>
      <c r="H22" s="12"/>
      <c r="I22" s="12"/>
      <c r="K22">
        <f t="shared" si="2"/>
        <v>1</v>
      </c>
      <c r="L22" s="46">
        <f>SUMIF(A05_107!$A$14:$A$86,$A22,A05_107!$C$14:$C$86)</f>
        <v>1</v>
      </c>
      <c r="M22" s="46">
        <f>SUMIF(A05_114!$A$14:$A$88,$A22,A05_114!$C$14:$C$88)</f>
        <v>0</v>
      </c>
      <c r="N22" s="46">
        <f>SUMIF(A08_309!$A$14:$A$89,$A22,A08_309!$C$14:$C$89)</f>
        <v>0</v>
      </c>
      <c r="O22" s="46">
        <f>SUMIF(A09_316!$A$14:$A$89,$A22,A09_316!$C$14:$C$89)</f>
        <v>0</v>
      </c>
      <c r="P22" s="46">
        <f>SUMIF(A12_311!$A$14:$A$89,$A22,A12_311!$C$14:$C$89)</f>
        <v>0</v>
      </c>
      <c r="Q22" s="46">
        <f>SUMIF(A13_332!$A$14:$A$84,$A22,A13_332!$C$14:$C$84)</f>
        <v>0</v>
      </c>
      <c r="R22" s="46">
        <f>SUMIF(A14_207!$A$14:$A$84,$A22,A14_207!$C$14:$C$84)</f>
        <v>0</v>
      </c>
    </row>
    <row r="23" spans="1:18" ht="63.75" customHeight="1" x14ac:dyDescent="0.25">
      <c r="A23" s="12" t="s">
        <v>62</v>
      </c>
      <c r="B23" s="19" t="s">
        <v>63</v>
      </c>
      <c r="C23" s="12">
        <f t="shared" si="0"/>
        <v>5</v>
      </c>
      <c r="D23" s="12" t="s">
        <v>21</v>
      </c>
      <c r="E23" s="17"/>
      <c r="F23" s="17">
        <f t="shared" si="1"/>
        <v>0</v>
      </c>
      <c r="G23" s="18" t="s">
        <v>64</v>
      </c>
      <c r="H23" s="12"/>
      <c r="I23" s="12"/>
      <c r="K23">
        <f t="shared" si="2"/>
        <v>5</v>
      </c>
      <c r="L23" s="46">
        <f>SUMIF(A05_107!$A$14:$A$86,$A23,A05_107!$C$14:$C$86)</f>
        <v>1</v>
      </c>
      <c r="M23" s="46">
        <f>SUMIF(A05_114!$A$14:$A$88,$A23,A05_114!$C$14:$C$88)</f>
        <v>1</v>
      </c>
      <c r="N23" s="46">
        <f>SUMIF(A08_309!$A$14:$A$89,$A23,A08_309!$C$14:$C$89)</f>
        <v>1</v>
      </c>
      <c r="O23" s="46">
        <f>SUMIF(A09_316!$A$14:$A$89,$A23,A09_316!$C$14:$C$89)</f>
        <v>1</v>
      </c>
      <c r="P23" s="46">
        <f>SUMIF(A12_311!$A$14:$A$89,$A23,A12_311!$C$14:$C$89)</f>
        <v>1</v>
      </c>
      <c r="Q23" s="46">
        <f>SUMIF(A13_332!$A$14:$A$84,$A23,A13_332!$C$14:$C$84)</f>
        <v>0</v>
      </c>
      <c r="R23" s="46">
        <f>SUMIF(A14_207!$A$14:$A$84,$A23,A14_207!$C$14:$C$84)</f>
        <v>0</v>
      </c>
    </row>
    <row r="24" spans="1:18" ht="409.5" customHeight="1" x14ac:dyDescent="0.25">
      <c r="A24" s="12" t="s">
        <v>65</v>
      </c>
      <c r="B24" s="19" t="s">
        <v>66</v>
      </c>
      <c r="C24" s="12">
        <f t="shared" si="0"/>
        <v>7</v>
      </c>
      <c r="D24" s="12" t="s">
        <v>21</v>
      </c>
      <c r="E24" s="17"/>
      <c r="F24" s="17">
        <f t="shared" si="1"/>
        <v>0</v>
      </c>
      <c r="G24" s="18" t="s">
        <v>67</v>
      </c>
      <c r="H24" s="12"/>
      <c r="I24" s="12"/>
      <c r="K24">
        <f t="shared" si="2"/>
        <v>7</v>
      </c>
      <c r="L24" s="46">
        <f>SUMIF(A05_107!$A$14:$A$86,$A24,A05_107!$C$14:$C$86)</f>
        <v>1</v>
      </c>
      <c r="M24" s="46">
        <f>SUMIF(A05_114!$A$14:$A$88,$A24,A05_114!$C$14:$C$88)</f>
        <v>1</v>
      </c>
      <c r="N24" s="46">
        <f>SUMIF(A08_309!$A$14:$A$89,$A24,A08_309!$C$14:$C$89)</f>
        <v>1</v>
      </c>
      <c r="O24" s="46">
        <f>SUMIF(A09_316!$A$14:$A$89,$A24,A09_316!$C$14:$C$89)</f>
        <v>1</v>
      </c>
      <c r="P24" s="46">
        <f>SUMIF(A12_311!$A$14:$A$89,$A24,A12_311!$C$14:$C$89)</f>
        <v>1</v>
      </c>
      <c r="Q24" s="46">
        <f>SUMIF(A13_332!$A$14:$A$84,$A24,A13_332!$C$14:$C$84)</f>
        <v>1</v>
      </c>
      <c r="R24" s="46">
        <f>SUMIF(A14_207!$A$14:$A$84,$A24,A14_207!$C$14:$C$84)</f>
        <v>1</v>
      </c>
    </row>
    <row r="25" spans="1:18" ht="38.25" customHeight="1" x14ac:dyDescent="0.25">
      <c r="A25" s="12" t="s">
        <v>68</v>
      </c>
      <c r="B25" s="19" t="s">
        <v>69</v>
      </c>
      <c r="C25" s="12">
        <f t="shared" si="0"/>
        <v>4</v>
      </c>
      <c r="D25" s="12" t="s">
        <v>21</v>
      </c>
      <c r="E25" s="17"/>
      <c r="F25" s="17">
        <f t="shared" si="1"/>
        <v>0</v>
      </c>
      <c r="G25" s="18" t="s">
        <v>70</v>
      </c>
      <c r="H25" s="12"/>
      <c r="I25" s="12"/>
      <c r="K25">
        <f t="shared" si="2"/>
        <v>4</v>
      </c>
      <c r="L25" s="46">
        <f>SUMIF(A05_107!$A$14:$A$86,$A25,A05_107!$C$14:$C$86)</f>
        <v>0</v>
      </c>
      <c r="M25" s="46">
        <f>SUMIF(A05_114!$A$14:$A$88,$A25,A05_114!$C$14:$C$88)</f>
        <v>0</v>
      </c>
      <c r="N25" s="46">
        <f>SUMIF(A08_309!$A$14:$A$89,$A25,A08_309!$C$14:$C$89)</f>
        <v>0</v>
      </c>
      <c r="O25" s="46">
        <f>SUMIF(A09_316!$A$14:$A$89,$A25,A09_316!$C$14:$C$89)</f>
        <v>0</v>
      </c>
      <c r="P25" s="46">
        <f>SUMIF(A12_311!$A$14:$A$89,$A25,A12_311!$C$14:$C$89)</f>
        <v>0</v>
      </c>
      <c r="Q25" s="46">
        <f>SUMIF(A13_332!$A$14:$A$84,$A25,A13_332!$C$14:$C$84)</f>
        <v>2</v>
      </c>
      <c r="R25" s="46">
        <f>SUMIF(A14_207!$A$14:$A$84,$A25,A14_207!$C$14:$C$84)</f>
        <v>2</v>
      </c>
    </row>
    <row r="26" spans="1:18" ht="89.25" customHeight="1" x14ac:dyDescent="0.25">
      <c r="A26" s="12" t="s">
        <v>71</v>
      </c>
      <c r="B26" s="19" t="s">
        <v>72</v>
      </c>
      <c r="C26" s="12">
        <f t="shared" si="0"/>
        <v>1</v>
      </c>
      <c r="D26" s="12" t="s">
        <v>21</v>
      </c>
      <c r="E26" s="17"/>
      <c r="F26" s="17">
        <f t="shared" si="1"/>
        <v>0</v>
      </c>
      <c r="G26" s="18" t="s">
        <v>73</v>
      </c>
      <c r="H26" s="12"/>
      <c r="I26" s="12"/>
      <c r="K26">
        <f t="shared" si="2"/>
        <v>1</v>
      </c>
      <c r="L26" s="46">
        <f>SUMIF(A05_107!$A$14:$A$86,$A26,A05_107!$C$14:$C$86)</f>
        <v>0</v>
      </c>
      <c r="M26" s="46">
        <f>SUMIF(A05_114!$A$14:$A$88,$A26,A05_114!$C$14:$C$88)</f>
        <v>1</v>
      </c>
      <c r="N26" s="46">
        <f>SUMIF(A08_309!$A$14:$A$89,$A26,A08_309!$C$14:$C$89)</f>
        <v>0</v>
      </c>
      <c r="O26" s="46">
        <f>SUMIF(A09_316!$A$14:$A$89,$A26,A09_316!$C$14:$C$89)</f>
        <v>0</v>
      </c>
      <c r="P26" s="46">
        <f>SUMIF(A12_311!$A$14:$A$89,$A26,A12_311!$C$14:$C$89)</f>
        <v>0</v>
      </c>
      <c r="Q26" s="46">
        <f>SUMIF(A13_332!$A$14:$A$84,$A26,A13_332!$C$14:$C$84)</f>
        <v>0</v>
      </c>
      <c r="R26" s="46">
        <f>SUMIF(A14_207!$A$14:$A$84,$A26,A14_207!$C$14:$C$84)</f>
        <v>0</v>
      </c>
    </row>
    <row r="27" spans="1:18" ht="140.25" customHeight="1" x14ac:dyDescent="0.25">
      <c r="A27" s="12" t="s">
        <v>74</v>
      </c>
      <c r="B27" s="19" t="s">
        <v>75</v>
      </c>
      <c r="C27" s="12">
        <f t="shared" si="0"/>
        <v>1</v>
      </c>
      <c r="D27" s="12" t="s">
        <v>21</v>
      </c>
      <c r="E27" s="17"/>
      <c r="F27" s="17">
        <f t="shared" si="1"/>
        <v>0</v>
      </c>
      <c r="G27" s="18" t="s">
        <v>76</v>
      </c>
      <c r="H27" s="12"/>
      <c r="I27" s="12"/>
      <c r="K27">
        <f t="shared" si="2"/>
        <v>1</v>
      </c>
      <c r="L27" s="46">
        <f>SUMIF(A05_107!$A$14:$A$86,$A27,A05_107!$C$14:$C$86)</f>
        <v>0</v>
      </c>
      <c r="M27" s="46">
        <f>SUMIF(A05_114!$A$14:$A$88,$A27,A05_114!$C$14:$C$88)</f>
        <v>1</v>
      </c>
      <c r="N27" s="46">
        <f>SUMIF(A08_309!$A$14:$A$89,$A27,A08_309!$C$14:$C$89)</f>
        <v>0</v>
      </c>
      <c r="O27" s="46">
        <f>SUMIF(A09_316!$A$14:$A$89,$A27,A09_316!$C$14:$C$89)</f>
        <v>0</v>
      </c>
      <c r="P27" s="46">
        <f>SUMIF(A12_311!$A$14:$A$89,$A27,A12_311!$C$14:$C$89)</f>
        <v>0</v>
      </c>
      <c r="Q27" s="46">
        <f>SUMIF(A13_332!$A$14:$A$84,$A27,A13_332!$C$14:$C$84)</f>
        <v>0</v>
      </c>
      <c r="R27" s="46">
        <f>SUMIF(A14_207!$A$14:$A$84,$A27,A14_207!$C$14:$C$84)</f>
        <v>0</v>
      </c>
    </row>
    <row r="28" spans="1:18" ht="38.25" customHeight="1" x14ac:dyDescent="0.25">
      <c r="A28" s="12" t="s">
        <v>77</v>
      </c>
      <c r="B28" s="19" t="s">
        <v>78</v>
      </c>
      <c r="C28" s="12">
        <f t="shared" si="0"/>
        <v>1</v>
      </c>
      <c r="D28" s="12" t="s">
        <v>21</v>
      </c>
      <c r="E28" s="17"/>
      <c r="F28" s="17">
        <f t="shared" si="1"/>
        <v>0</v>
      </c>
      <c r="G28" s="18" t="s">
        <v>79</v>
      </c>
      <c r="H28" s="12"/>
      <c r="I28" s="12"/>
      <c r="K28">
        <f t="shared" si="2"/>
        <v>1</v>
      </c>
      <c r="L28" s="46">
        <f>SUMIF(A05_107!$A$14:$A$86,$A28,A05_107!$C$14:$C$86)</f>
        <v>0</v>
      </c>
      <c r="M28" s="46">
        <f>SUMIF(A05_114!$A$14:$A$88,$A28,A05_114!$C$14:$C$88)</f>
        <v>1</v>
      </c>
      <c r="N28" s="46">
        <f>SUMIF(A08_309!$A$14:$A$89,$A28,A08_309!$C$14:$C$89)</f>
        <v>0</v>
      </c>
      <c r="O28" s="46">
        <f>SUMIF(A09_316!$A$14:$A$89,$A28,A09_316!$C$14:$C$89)</f>
        <v>0</v>
      </c>
      <c r="P28" s="46">
        <f>SUMIF(A12_311!$A$14:$A$89,$A28,A12_311!$C$14:$C$89)</f>
        <v>0</v>
      </c>
      <c r="Q28" s="46">
        <f>SUMIF(A13_332!$A$14:$A$84,$A28,A13_332!$C$14:$C$84)</f>
        <v>0</v>
      </c>
      <c r="R28" s="46">
        <f>SUMIF(A14_207!$A$14:$A$84,$A28,A14_207!$C$14:$C$84)</f>
        <v>0</v>
      </c>
    </row>
    <row r="29" spans="1:18" ht="51" customHeight="1" x14ac:dyDescent="0.25">
      <c r="A29" s="12" t="s">
        <v>80</v>
      </c>
      <c r="B29" s="19" t="s">
        <v>81</v>
      </c>
      <c r="C29" s="12">
        <f t="shared" si="0"/>
        <v>1</v>
      </c>
      <c r="D29" s="12" t="s">
        <v>21</v>
      </c>
      <c r="E29" s="17"/>
      <c r="F29" s="17">
        <f t="shared" si="1"/>
        <v>0</v>
      </c>
      <c r="G29" s="18" t="s">
        <v>82</v>
      </c>
      <c r="H29" s="12"/>
      <c r="I29" s="12"/>
      <c r="K29">
        <f t="shared" si="2"/>
        <v>1</v>
      </c>
      <c r="L29" s="46">
        <f>SUMIF(A05_107!$A$14:$A$86,$A29,A05_107!$C$14:$C$86)</f>
        <v>0</v>
      </c>
      <c r="M29" s="46">
        <f>SUMIF(A05_114!$A$14:$A$88,$A29,A05_114!$C$14:$C$88)</f>
        <v>1</v>
      </c>
      <c r="N29" s="46">
        <f>SUMIF(A08_309!$A$14:$A$89,$A29,A08_309!$C$14:$C$89)</f>
        <v>0</v>
      </c>
      <c r="O29" s="46">
        <f>SUMIF(A09_316!$A$14:$A$89,$A29,A09_316!$C$14:$C$89)</f>
        <v>0</v>
      </c>
      <c r="P29" s="46">
        <f>SUMIF(A12_311!$A$14:$A$89,$A29,A12_311!$C$14:$C$89)</f>
        <v>0</v>
      </c>
      <c r="Q29" s="46">
        <f>SUMIF(A13_332!$A$14:$A$84,$A29,A13_332!$C$14:$C$84)</f>
        <v>0</v>
      </c>
      <c r="R29" s="46">
        <f>SUMIF(A14_207!$A$14:$A$84,$A29,A14_207!$C$14:$C$84)</f>
        <v>0</v>
      </c>
    </row>
    <row r="30" spans="1:18" ht="63.75" customHeight="1" x14ac:dyDescent="0.25">
      <c r="A30" s="12" t="s">
        <v>83</v>
      </c>
      <c r="B30" s="19" t="s">
        <v>84</v>
      </c>
      <c r="C30" s="12">
        <f t="shared" si="0"/>
        <v>1</v>
      </c>
      <c r="D30" s="12" t="s">
        <v>21</v>
      </c>
      <c r="E30" s="17"/>
      <c r="F30" s="17">
        <f t="shared" si="1"/>
        <v>0</v>
      </c>
      <c r="G30" s="18" t="s">
        <v>85</v>
      </c>
      <c r="H30" s="12"/>
      <c r="I30" s="12"/>
      <c r="K30">
        <f t="shared" si="2"/>
        <v>1</v>
      </c>
      <c r="L30" s="46">
        <f>SUMIF(A05_107!$A$14:$A$86,$A30,A05_107!$C$14:$C$86)</f>
        <v>0</v>
      </c>
      <c r="M30" s="46">
        <f>SUMIF(A05_114!$A$14:$A$88,$A30,A05_114!$C$14:$C$88)</f>
        <v>1</v>
      </c>
      <c r="N30" s="46">
        <f>SUMIF(A08_309!$A$14:$A$89,$A30,A08_309!$C$14:$C$89)</f>
        <v>0</v>
      </c>
      <c r="O30" s="46">
        <f>SUMIF(A09_316!$A$14:$A$89,$A30,A09_316!$C$14:$C$89)</f>
        <v>0</v>
      </c>
      <c r="P30" s="46">
        <f>SUMIF(A12_311!$A$14:$A$89,$A30,A12_311!$C$14:$C$89)</f>
        <v>0</v>
      </c>
      <c r="Q30" s="46">
        <f>SUMIF(A13_332!$A$14:$A$84,$A30,A13_332!$C$14:$C$84)</f>
        <v>0</v>
      </c>
      <c r="R30" s="46">
        <f>SUMIF(A14_207!$A$14:$A$84,$A30,A14_207!$C$14:$C$84)</f>
        <v>0</v>
      </c>
    </row>
    <row r="31" spans="1:18" ht="38.25" customHeight="1" x14ac:dyDescent="0.25">
      <c r="A31" s="12" t="s">
        <v>86</v>
      </c>
      <c r="B31" s="19" t="s">
        <v>87</v>
      </c>
      <c r="C31" s="12">
        <f t="shared" si="0"/>
        <v>1</v>
      </c>
      <c r="D31" s="12" t="s">
        <v>21</v>
      </c>
      <c r="E31" s="17"/>
      <c r="F31" s="17">
        <f t="shared" si="1"/>
        <v>0</v>
      </c>
      <c r="G31" s="18" t="s">
        <v>88</v>
      </c>
      <c r="H31" s="12"/>
      <c r="I31" s="12"/>
      <c r="K31">
        <f t="shared" si="2"/>
        <v>1</v>
      </c>
      <c r="L31" s="46">
        <f>SUMIF(A05_107!$A$14:$A$86,$A31,A05_107!$C$14:$C$86)</f>
        <v>0</v>
      </c>
      <c r="M31" s="46">
        <f>SUMIF(A05_114!$A$14:$A$88,$A31,A05_114!$C$14:$C$88)</f>
        <v>1</v>
      </c>
      <c r="N31" s="46">
        <f>SUMIF(A08_309!$A$14:$A$89,$A31,A08_309!$C$14:$C$89)</f>
        <v>0</v>
      </c>
      <c r="O31" s="46">
        <f>SUMIF(A09_316!$A$14:$A$89,$A31,A09_316!$C$14:$C$89)</f>
        <v>0</v>
      </c>
      <c r="P31" s="46">
        <f>SUMIF(A12_311!$A$14:$A$89,$A31,A12_311!$C$14:$C$89)</f>
        <v>0</v>
      </c>
      <c r="Q31" s="46">
        <f>SUMIF(A13_332!$A$14:$A$84,$A31,A13_332!$C$14:$C$84)</f>
        <v>0</v>
      </c>
      <c r="R31" s="46">
        <f>SUMIF(A14_207!$A$14:$A$84,$A31,A14_207!$C$14:$C$84)</f>
        <v>0</v>
      </c>
    </row>
    <row r="32" spans="1:18" ht="51" customHeight="1" x14ac:dyDescent="0.25">
      <c r="A32" s="12" t="s">
        <v>89</v>
      </c>
      <c r="B32" s="19" t="s">
        <v>90</v>
      </c>
      <c r="C32" s="12">
        <f t="shared" si="0"/>
        <v>1</v>
      </c>
      <c r="D32" s="12" t="s">
        <v>21</v>
      </c>
      <c r="E32" s="17"/>
      <c r="F32" s="17">
        <f t="shared" si="1"/>
        <v>0</v>
      </c>
      <c r="G32" s="18" t="s">
        <v>91</v>
      </c>
      <c r="H32" s="12"/>
      <c r="I32" s="12"/>
      <c r="K32">
        <f t="shared" si="2"/>
        <v>1</v>
      </c>
      <c r="L32" s="46">
        <f>SUMIF(A05_107!$A$14:$A$86,$A32,A05_107!$C$14:$C$86)</f>
        <v>0</v>
      </c>
      <c r="M32" s="46">
        <f>SUMIF(A05_114!$A$14:$A$88,$A32,A05_114!$C$14:$C$88)</f>
        <v>1</v>
      </c>
      <c r="N32" s="46">
        <f>SUMIF(A08_309!$A$14:$A$89,$A32,A08_309!$C$14:$C$89)</f>
        <v>0</v>
      </c>
      <c r="O32" s="46">
        <f>SUMIF(A09_316!$A$14:$A$89,$A32,A09_316!$C$14:$C$89)</f>
        <v>0</v>
      </c>
      <c r="P32" s="46">
        <f>SUMIF(A12_311!$A$14:$A$89,$A32,A12_311!$C$14:$C$89)</f>
        <v>0</v>
      </c>
      <c r="Q32" s="46">
        <f>SUMIF(A13_332!$A$14:$A$84,$A32,A13_332!$C$14:$C$84)</f>
        <v>0</v>
      </c>
      <c r="R32" s="46">
        <f>SUMIF(A14_207!$A$14:$A$84,$A32,A14_207!$C$14:$C$84)</f>
        <v>0</v>
      </c>
    </row>
    <row r="33" spans="1:18" ht="63.75" customHeight="1" x14ac:dyDescent="0.25">
      <c r="A33" s="12" t="s">
        <v>92</v>
      </c>
      <c r="B33" s="19" t="s">
        <v>93</v>
      </c>
      <c r="C33" s="12">
        <f t="shared" si="0"/>
        <v>8</v>
      </c>
      <c r="D33" s="12" t="s">
        <v>21</v>
      </c>
      <c r="E33" s="17"/>
      <c r="F33" s="17">
        <f t="shared" si="1"/>
        <v>0</v>
      </c>
      <c r="G33" s="18" t="s">
        <v>94</v>
      </c>
      <c r="H33" s="12"/>
      <c r="I33" s="12"/>
      <c r="K33">
        <f t="shared" si="2"/>
        <v>8</v>
      </c>
      <c r="L33" s="46">
        <f>SUMIF(A05_107!$A$14:$A$86,$A33,A05_107!$C$14:$C$86)</f>
        <v>0</v>
      </c>
      <c r="M33" s="46">
        <f>SUMIF(A05_114!$A$14:$A$88,$A33,A05_114!$C$14:$C$88)</f>
        <v>2</v>
      </c>
      <c r="N33" s="46">
        <f>SUMIF(A08_309!$A$14:$A$89,$A33,A08_309!$C$14:$C$89)</f>
        <v>2</v>
      </c>
      <c r="O33" s="46">
        <f>SUMIF(A09_316!$A$14:$A$89,$A33,A09_316!$C$14:$C$89)</f>
        <v>2</v>
      </c>
      <c r="P33" s="46">
        <f>SUMIF(A12_311!$A$14:$A$89,$A33,A12_311!$C$14:$C$89)</f>
        <v>2</v>
      </c>
      <c r="Q33" s="46">
        <f>SUMIF(A13_332!$A$14:$A$84,$A33,A13_332!$C$14:$C$84)</f>
        <v>0</v>
      </c>
      <c r="R33" s="46">
        <f>SUMIF(A14_207!$A$14:$A$84,$A33,A14_207!$C$14:$C$84)</f>
        <v>0</v>
      </c>
    </row>
    <row r="34" spans="1:18" ht="89.25" customHeight="1" x14ac:dyDescent="0.25">
      <c r="A34" s="12" t="s">
        <v>95</v>
      </c>
      <c r="B34" s="19" t="s">
        <v>96</v>
      </c>
      <c r="C34" s="12">
        <f t="shared" si="0"/>
        <v>6</v>
      </c>
      <c r="D34" s="12" t="s">
        <v>21</v>
      </c>
      <c r="E34" s="17"/>
      <c r="F34" s="17">
        <f t="shared" si="1"/>
        <v>0</v>
      </c>
      <c r="G34" s="18" t="s">
        <v>97</v>
      </c>
      <c r="H34" s="12"/>
      <c r="I34" s="12"/>
      <c r="K34">
        <f t="shared" si="2"/>
        <v>6</v>
      </c>
      <c r="L34" s="46">
        <f>SUMIF(A05_107!$A$14:$A$86,$A34,A05_107!$C$14:$C$86)</f>
        <v>0</v>
      </c>
      <c r="M34" s="46">
        <f>SUMIF(A05_114!$A$14:$A$88,$A34,A05_114!$C$14:$C$88)</f>
        <v>1</v>
      </c>
      <c r="N34" s="46">
        <f>SUMIF(A08_309!$A$14:$A$89,$A34,A08_309!$C$14:$C$89)</f>
        <v>1</v>
      </c>
      <c r="O34" s="46">
        <f>SUMIF(A09_316!$A$14:$A$89,$A34,A09_316!$C$14:$C$89)</f>
        <v>1</v>
      </c>
      <c r="P34" s="46">
        <f>SUMIF(A12_311!$A$14:$A$89,$A34,A12_311!$C$14:$C$89)</f>
        <v>1</v>
      </c>
      <c r="Q34" s="46">
        <f>SUMIF(A13_332!$A$14:$A$84,$A34,A13_332!$C$14:$C$84)</f>
        <v>1</v>
      </c>
      <c r="R34" s="46">
        <f>SUMIF(A14_207!$A$14:$A$84,$A34,A14_207!$C$14:$C$84)</f>
        <v>1</v>
      </c>
    </row>
    <row r="35" spans="1:18" ht="76.5" customHeight="1" x14ac:dyDescent="0.25">
      <c r="A35" s="12" t="s">
        <v>98</v>
      </c>
      <c r="B35" s="19" t="s">
        <v>99</v>
      </c>
      <c r="C35" s="12">
        <f t="shared" si="0"/>
        <v>1</v>
      </c>
      <c r="D35" s="12" t="s">
        <v>21</v>
      </c>
      <c r="E35" s="17"/>
      <c r="F35" s="17">
        <f t="shared" si="1"/>
        <v>0</v>
      </c>
      <c r="G35" s="18" t="s">
        <v>100</v>
      </c>
      <c r="H35" s="12"/>
      <c r="I35" s="12"/>
      <c r="K35">
        <f t="shared" si="2"/>
        <v>1</v>
      </c>
      <c r="L35" s="46">
        <f>SUMIF(A05_107!$A$14:$A$86,$A35,A05_107!$C$14:$C$86)</f>
        <v>0</v>
      </c>
      <c r="M35" s="46">
        <f>SUMIF(A05_114!$A$14:$A$88,$A35,A05_114!$C$14:$C$88)</f>
        <v>1</v>
      </c>
      <c r="N35" s="46">
        <f>SUMIF(A08_309!$A$14:$A$89,$A35,A08_309!$C$14:$C$89)</f>
        <v>0</v>
      </c>
      <c r="O35" s="46">
        <f>SUMIF(A09_316!$A$14:$A$89,$A35,A09_316!$C$14:$C$89)</f>
        <v>0</v>
      </c>
      <c r="P35" s="46">
        <f>SUMIF(A12_311!$A$14:$A$89,$A35,A12_311!$C$14:$C$89)</f>
        <v>0</v>
      </c>
      <c r="Q35" s="46">
        <f>SUMIF(A13_332!$A$14:$A$84,$A35,A13_332!$C$14:$C$84)</f>
        <v>0</v>
      </c>
      <c r="R35" s="46">
        <f>SUMIF(A14_207!$A$14:$A$84,$A35,A14_207!$C$14:$C$84)</f>
        <v>0</v>
      </c>
    </row>
    <row r="36" spans="1:18" ht="38.25" customHeight="1" x14ac:dyDescent="0.25">
      <c r="A36" s="12" t="s">
        <v>101</v>
      </c>
      <c r="B36" s="19" t="s">
        <v>102</v>
      </c>
      <c r="C36" s="12">
        <f t="shared" si="0"/>
        <v>1</v>
      </c>
      <c r="D36" s="12" t="s">
        <v>21</v>
      </c>
      <c r="E36" s="17"/>
      <c r="F36" s="17">
        <f t="shared" si="1"/>
        <v>0</v>
      </c>
      <c r="G36" s="18" t="s">
        <v>103</v>
      </c>
      <c r="H36" s="12"/>
      <c r="I36" s="12"/>
      <c r="K36">
        <f t="shared" si="2"/>
        <v>1</v>
      </c>
      <c r="L36" s="46">
        <f>SUMIF(A05_107!$A$14:$A$86,$A36,A05_107!$C$14:$C$86)</f>
        <v>0</v>
      </c>
      <c r="M36" s="46">
        <f>SUMIF(A05_114!$A$14:$A$88,$A36,A05_114!$C$14:$C$88)</f>
        <v>1</v>
      </c>
      <c r="N36" s="46">
        <f>SUMIF(A08_309!$A$14:$A$89,$A36,A08_309!$C$14:$C$89)</f>
        <v>0</v>
      </c>
      <c r="O36" s="46">
        <f>SUMIF(A09_316!$A$14:$A$89,$A36,A09_316!$C$14:$C$89)</f>
        <v>0</v>
      </c>
      <c r="P36" s="46">
        <f>SUMIF(A12_311!$A$14:$A$89,$A36,A12_311!$C$14:$C$89)</f>
        <v>0</v>
      </c>
      <c r="Q36" s="46">
        <f>SUMIF(A13_332!$A$14:$A$84,$A36,A13_332!$C$14:$C$84)</f>
        <v>0</v>
      </c>
      <c r="R36" s="46">
        <f>SUMIF(A14_207!$A$14:$A$84,$A36,A14_207!$C$14:$C$84)</f>
        <v>0</v>
      </c>
    </row>
    <row r="37" spans="1:18" ht="38.25" customHeight="1" x14ac:dyDescent="0.25">
      <c r="A37" s="12" t="s">
        <v>104</v>
      </c>
      <c r="B37" s="19" t="s">
        <v>105</v>
      </c>
      <c r="C37" s="12">
        <f t="shared" si="0"/>
        <v>210</v>
      </c>
      <c r="D37" s="12" t="s">
        <v>106</v>
      </c>
      <c r="E37" s="17"/>
      <c r="F37" s="17">
        <f t="shared" si="1"/>
        <v>0</v>
      </c>
      <c r="G37" s="18" t="s">
        <v>107</v>
      </c>
      <c r="H37" s="12"/>
      <c r="I37" s="12"/>
      <c r="K37">
        <f t="shared" si="2"/>
        <v>210</v>
      </c>
      <c r="L37" s="46">
        <f>SUMIF(A05_107!$A$14:$A$86,$A37,A05_107!$C$14:$C$86)</f>
        <v>0</v>
      </c>
      <c r="M37" s="46">
        <f>SUMIF(A05_114!$A$14:$A$88,$A37,A05_114!$C$14:$C$88)</f>
        <v>60</v>
      </c>
      <c r="N37" s="46">
        <f>SUMIF(A08_309!$A$14:$A$89,$A37,A08_309!$C$14:$C$89)</f>
        <v>30</v>
      </c>
      <c r="O37" s="46">
        <f>SUMIF(A09_316!$A$14:$A$89,$A37,A09_316!$C$14:$C$89)</f>
        <v>30</v>
      </c>
      <c r="P37" s="46">
        <f>SUMIF(A12_311!$A$14:$A$89,$A37,A12_311!$C$14:$C$89)</f>
        <v>30</v>
      </c>
      <c r="Q37" s="46">
        <f>SUMIF(A13_332!$A$14:$A$84,$A37,A13_332!$C$14:$C$84)</f>
        <v>30</v>
      </c>
      <c r="R37" s="46">
        <f>SUMIF(A14_207!$A$14:$A$84,$A37,A14_207!$C$14:$C$84)</f>
        <v>30</v>
      </c>
    </row>
    <row r="38" spans="1:18" ht="38.25" customHeight="1" x14ac:dyDescent="0.25">
      <c r="A38" s="12" t="s">
        <v>108</v>
      </c>
      <c r="B38" s="19" t="s">
        <v>109</v>
      </c>
      <c r="C38" s="12">
        <f t="shared" si="0"/>
        <v>1</v>
      </c>
      <c r="D38" s="12" t="s">
        <v>21</v>
      </c>
      <c r="E38" s="17"/>
      <c r="F38" s="17">
        <f t="shared" si="1"/>
        <v>0</v>
      </c>
      <c r="G38" s="18" t="s">
        <v>110</v>
      </c>
      <c r="H38" s="12"/>
      <c r="I38" s="12"/>
      <c r="K38">
        <f t="shared" si="2"/>
        <v>1</v>
      </c>
      <c r="L38" s="46">
        <f>SUMIF(A05_107!$A$14:$A$86,$A38,A05_107!$C$14:$C$86)</f>
        <v>1</v>
      </c>
      <c r="M38" s="46">
        <f>SUMIF(A05_114!$A$14:$A$88,$A38,A05_114!$C$14:$C$88)</f>
        <v>0</v>
      </c>
      <c r="N38" s="46">
        <f>SUMIF(A08_309!$A$14:$A$89,$A38,A08_309!$C$14:$C$89)</f>
        <v>0</v>
      </c>
      <c r="O38" s="46">
        <f>SUMIF(A09_316!$A$14:$A$89,$A38,A09_316!$C$14:$C$89)</f>
        <v>0</v>
      </c>
      <c r="P38" s="46">
        <f>SUMIF(A12_311!$A$14:$A$89,$A38,A12_311!$C$14:$C$89)</f>
        <v>0</v>
      </c>
      <c r="Q38" s="46">
        <f>SUMIF(A13_332!$A$14:$A$84,$A38,A13_332!$C$14:$C$84)</f>
        <v>0</v>
      </c>
      <c r="R38" s="46">
        <f>SUMIF(A14_207!$A$14:$A$84,$A38,A14_207!$C$14:$C$84)</f>
        <v>0</v>
      </c>
    </row>
    <row r="39" spans="1:18" x14ac:dyDescent="0.25">
      <c r="A39" s="12" t="s">
        <v>111</v>
      </c>
      <c r="B39" s="19" t="s">
        <v>112</v>
      </c>
      <c r="C39" s="12">
        <f t="shared" si="0"/>
        <v>80</v>
      </c>
      <c r="D39" s="12" t="s">
        <v>106</v>
      </c>
      <c r="E39" s="17"/>
      <c r="F39" s="17">
        <f t="shared" si="1"/>
        <v>0</v>
      </c>
      <c r="G39" s="18"/>
      <c r="H39" s="12"/>
      <c r="I39" s="12"/>
      <c r="K39">
        <f t="shared" si="2"/>
        <v>80</v>
      </c>
      <c r="L39" s="46">
        <f>SUMIF(A05_107!$A$14:$A$86,$A39,A05_107!$C$14:$C$86)</f>
        <v>0</v>
      </c>
      <c r="M39" s="46">
        <f>SUMIF(A05_114!$A$14:$A$88,$A39,A05_114!$C$14:$C$88)</f>
        <v>20</v>
      </c>
      <c r="N39" s="46">
        <f>SUMIF(A08_309!$A$14:$A$89,$A39,A08_309!$C$14:$C$89)</f>
        <v>20</v>
      </c>
      <c r="O39" s="46">
        <f>SUMIF(A09_316!$A$14:$A$89,$A39,A09_316!$C$14:$C$89)</f>
        <v>20</v>
      </c>
      <c r="P39" s="46">
        <f>SUMIF(A12_311!$A$14:$A$89,$A39,A12_311!$C$14:$C$89)</f>
        <v>20</v>
      </c>
      <c r="Q39" s="46">
        <f>SUMIF(A13_332!$A$14:$A$84,$A39,A13_332!$C$14:$C$84)</f>
        <v>0</v>
      </c>
      <c r="R39" s="46">
        <f>SUMIF(A14_207!$A$14:$A$84,$A39,A14_207!$C$14:$C$84)</f>
        <v>0</v>
      </c>
    </row>
    <row r="40" spans="1:18" x14ac:dyDescent="0.25">
      <c r="A40" s="12" t="s">
        <v>113</v>
      </c>
      <c r="B40" s="19" t="s">
        <v>114</v>
      </c>
      <c r="C40" s="12">
        <f t="shared" si="0"/>
        <v>120</v>
      </c>
      <c r="D40" s="12" t="s">
        <v>106</v>
      </c>
      <c r="E40" s="17"/>
      <c r="F40" s="17">
        <f t="shared" si="1"/>
        <v>0</v>
      </c>
      <c r="G40" s="18"/>
      <c r="H40" s="12"/>
      <c r="I40" s="12"/>
      <c r="K40">
        <f t="shared" si="2"/>
        <v>120</v>
      </c>
      <c r="L40" s="46">
        <f>SUMIF(A05_107!$A$14:$A$86,$A40,A05_107!$C$14:$C$86)</f>
        <v>0</v>
      </c>
      <c r="M40" s="46">
        <f>SUMIF(A05_114!$A$14:$A$88,$A40,A05_114!$C$14:$C$88)</f>
        <v>0</v>
      </c>
      <c r="N40" s="46">
        <f>SUMIF(A08_309!$A$14:$A$89,$A40,A08_309!$C$14:$C$89)</f>
        <v>0</v>
      </c>
      <c r="O40" s="46">
        <f>SUMIF(A09_316!$A$14:$A$89,$A40,A09_316!$C$14:$C$89)</f>
        <v>0</v>
      </c>
      <c r="P40" s="46">
        <f>SUMIF(A12_311!$A$14:$A$89,$A40,A12_311!$C$14:$C$89)</f>
        <v>0</v>
      </c>
      <c r="Q40" s="46">
        <f>SUMIF(A13_332!$A$14:$A$84,$A40,A13_332!$C$14:$C$84)</f>
        <v>60</v>
      </c>
      <c r="R40" s="46">
        <f>SUMIF(A14_207!$A$14:$A$84,$A40,A14_207!$C$14:$C$84)</f>
        <v>60</v>
      </c>
    </row>
    <row r="41" spans="1:18" x14ac:dyDescent="0.25">
      <c r="A41" s="12" t="s">
        <v>115</v>
      </c>
      <c r="B41" s="19" t="s">
        <v>116</v>
      </c>
      <c r="C41" s="12">
        <f t="shared" si="0"/>
        <v>20</v>
      </c>
      <c r="D41" s="12" t="s">
        <v>106</v>
      </c>
      <c r="E41" s="17"/>
      <c r="F41" s="17">
        <f t="shared" si="1"/>
        <v>0</v>
      </c>
      <c r="G41" s="18"/>
      <c r="H41" s="12"/>
      <c r="I41" s="12"/>
      <c r="K41">
        <f t="shared" si="2"/>
        <v>20</v>
      </c>
      <c r="L41" s="46">
        <f>SUMIF(A05_107!$A$14:$A$86,$A41,A05_107!$C$14:$C$86)</f>
        <v>0</v>
      </c>
      <c r="M41" s="46">
        <f>SUMIF(A05_114!$A$14:$A$88,$A41,A05_114!$C$14:$C$88)</f>
        <v>20</v>
      </c>
      <c r="N41" s="46">
        <f>SUMIF(A08_309!$A$14:$A$89,$A41,A08_309!$C$14:$C$89)</f>
        <v>0</v>
      </c>
      <c r="O41" s="46">
        <f>SUMIF(A09_316!$A$14:$A$89,$A41,A09_316!$C$14:$C$89)</f>
        <v>0</v>
      </c>
      <c r="P41" s="46">
        <f>SUMIF(A12_311!$A$14:$A$89,$A41,A12_311!$C$14:$C$89)</f>
        <v>0</v>
      </c>
      <c r="Q41" s="46">
        <f>SUMIF(A13_332!$A$14:$A$84,$A41,A13_332!$C$14:$C$84)</f>
        <v>0</v>
      </c>
      <c r="R41" s="46">
        <f>SUMIF(A14_207!$A$14:$A$84,$A41,A14_207!$C$14:$C$84)</f>
        <v>0</v>
      </c>
    </row>
    <row r="42" spans="1:18" ht="25.5" customHeight="1" x14ac:dyDescent="0.25">
      <c r="A42" s="12" t="s">
        <v>117</v>
      </c>
      <c r="B42" s="19" t="s">
        <v>118</v>
      </c>
      <c r="C42" s="12">
        <f t="shared" si="0"/>
        <v>6</v>
      </c>
      <c r="D42" s="12" t="s">
        <v>21</v>
      </c>
      <c r="E42" s="17"/>
      <c r="F42" s="17">
        <f t="shared" si="1"/>
        <v>0</v>
      </c>
      <c r="G42" s="18" t="s">
        <v>119</v>
      </c>
      <c r="H42" s="12"/>
      <c r="I42" s="12"/>
      <c r="K42">
        <f t="shared" si="2"/>
        <v>6</v>
      </c>
      <c r="L42" s="46">
        <f>SUMIF(A05_107!$A$14:$A$86,$A42,A05_107!$C$14:$C$86)</f>
        <v>0</v>
      </c>
      <c r="M42" s="46">
        <f>SUMIF(A05_114!$A$14:$A$88,$A42,A05_114!$C$14:$C$88)</f>
        <v>1</v>
      </c>
      <c r="N42" s="46">
        <f>SUMIF(A08_309!$A$14:$A$89,$A42,A08_309!$C$14:$C$89)</f>
        <v>1</v>
      </c>
      <c r="O42" s="46">
        <f>SUMIF(A09_316!$A$14:$A$89,$A42,A09_316!$C$14:$C$89)</f>
        <v>1</v>
      </c>
      <c r="P42" s="46">
        <f>SUMIF(A12_311!$A$14:$A$89,$A42,A12_311!$C$14:$C$89)</f>
        <v>1</v>
      </c>
      <c r="Q42" s="46">
        <f>SUMIF(A13_332!$A$14:$A$84,$A42,A13_332!$C$14:$C$84)</f>
        <v>1</v>
      </c>
      <c r="R42" s="46">
        <f>SUMIF(A14_207!$A$14:$A$84,$A42,A14_207!$C$14:$C$84)</f>
        <v>1</v>
      </c>
    </row>
    <row r="43" spans="1:18" ht="25.5" customHeight="1" x14ac:dyDescent="0.25">
      <c r="A43" s="12" t="s">
        <v>120</v>
      </c>
      <c r="B43" s="19" t="s">
        <v>121</v>
      </c>
      <c r="C43" s="12">
        <f t="shared" si="0"/>
        <v>1</v>
      </c>
      <c r="D43" s="12" t="s">
        <v>21</v>
      </c>
      <c r="E43" s="17"/>
      <c r="F43" s="17">
        <f t="shared" si="1"/>
        <v>0</v>
      </c>
      <c r="G43" s="18" t="s">
        <v>122</v>
      </c>
      <c r="H43" s="12"/>
      <c r="I43" s="12"/>
      <c r="K43">
        <f t="shared" si="2"/>
        <v>1</v>
      </c>
      <c r="L43" s="46">
        <f>SUMIF(A05_107!$A$14:$A$86,$A43,A05_107!$C$14:$C$86)</f>
        <v>0</v>
      </c>
      <c r="M43" s="46">
        <f>SUMIF(A05_114!$A$14:$A$88,$A43,A05_114!$C$14:$C$88)</f>
        <v>1</v>
      </c>
      <c r="N43" s="46">
        <f>SUMIF(A08_309!$A$14:$A$89,$A43,A08_309!$C$14:$C$89)</f>
        <v>0</v>
      </c>
      <c r="O43" s="46">
        <f>SUMIF(A09_316!$A$14:$A$89,$A43,A09_316!$C$14:$C$89)</f>
        <v>0</v>
      </c>
      <c r="P43" s="46">
        <f>SUMIF(A12_311!$A$14:$A$89,$A43,A12_311!$C$14:$C$89)</f>
        <v>0</v>
      </c>
      <c r="Q43" s="46">
        <f>SUMIF(A13_332!$A$14:$A$84,$A43,A13_332!$C$14:$C$84)</f>
        <v>0</v>
      </c>
      <c r="R43" s="46">
        <f>SUMIF(A14_207!$A$14:$A$84,$A43,A14_207!$C$14:$C$84)</f>
        <v>0</v>
      </c>
    </row>
    <row r="44" spans="1:18" ht="76.5" customHeight="1" x14ac:dyDescent="0.25">
      <c r="A44" s="12" t="s">
        <v>123</v>
      </c>
      <c r="B44" s="19" t="s">
        <v>124</v>
      </c>
      <c r="C44" s="12">
        <f t="shared" si="0"/>
        <v>5</v>
      </c>
      <c r="D44" s="12" t="s">
        <v>21</v>
      </c>
      <c r="E44" s="17"/>
      <c r="F44" s="17">
        <f t="shared" si="1"/>
        <v>0</v>
      </c>
      <c r="G44" s="18" t="s">
        <v>125</v>
      </c>
      <c r="H44" s="12"/>
      <c r="I44" s="12"/>
      <c r="K44">
        <f t="shared" si="2"/>
        <v>5</v>
      </c>
      <c r="L44" s="46">
        <f>SUMIF(A05_107!$A$14:$A$86,$A44,A05_107!$C$14:$C$86)</f>
        <v>1</v>
      </c>
      <c r="M44" s="46">
        <f>SUMIF(A05_114!$A$14:$A$88,$A44,A05_114!$C$14:$C$88)</f>
        <v>1</v>
      </c>
      <c r="N44" s="46">
        <f>SUMIF(A08_309!$A$14:$A$89,$A44,A08_309!$C$14:$C$89)</f>
        <v>1</v>
      </c>
      <c r="O44" s="46">
        <f>SUMIF(A09_316!$A$14:$A$89,$A44,A09_316!$C$14:$C$89)</f>
        <v>1</v>
      </c>
      <c r="P44" s="46">
        <f>SUMIF(A12_311!$A$14:$A$89,$A44,A12_311!$C$14:$C$89)</f>
        <v>1</v>
      </c>
      <c r="Q44" s="46">
        <f>SUMIF(A13_332!$A$14:$A$84,$A44,A13_332!$C$14:$C$84)</f>
        <v>0</v>
      </c>
      <c r="R44" s="46">
        <f>SUMIF(A14_207!$A$14:$A$84,$A44,A14_207!$C$14:$C$84)</f>
        <v>0</v>
      </c>
    </row>
    <row r="45" spans="1:18" ht="38.25" customHeight="1" x14ac:dyDescent="0.25">
      <c r="A45" s="12" t="s">
        <v>126</v>
      </c>
      <c r="B45" s="19" t="s">
        <v>127</v>
      </c>
      <c r="C45" s="12">
        <f t="shared" si="0"/>
        <v>7</v>
      </c>
      <c r="D45" s="12" t="s">
        <v>21</v>
      </c>
      <c r="E45" s="17"/>
      <c r="F45" s="17">
        <f t="shared" si="1"/>
        <v>0</v>
      </c>
      <c r="G45" s="18" t="s">
        <v>128</v>
      </c>
      <c r="H45" s="12"/>
      <c r="I45" s="12"/>
      <c r="K45">
        <f t="shared" si="2"/>
        <v>7</v>
      </c>
      <c r="L45" s="46">
        <f>SUMIF(A05_107!$A$14:$A$86,$A45,A05_107!$C$14:$C$86)</f>
        <v>1</v>
      </c>
      <c r="M45" s="46">
        <f>SUMIF(A05_114!$A$14:$A$88,$A45,A05_114!$C$14:$C$88)</f>
        <v>1</v>
      </c>
      <c r="N45" s="46">
        <f>SUMIF(A08_309!$A$14:$A$89,$A45,A08_309!$C$14:$C$89)</f>
        <v>1</v>
      </c>
      <c r="O45" s="46">
        <f>SUMIF(A09_316!$A$14:$A$89,$A45,A09_316!$C$14:$C$89)</f>
        <v>1</v>
      </c>
      <c r="P45" s="46">
        <f>SUMIF(A12_311!$A$14:$A$89,$A45,A12_311!$C$14:$C$89)</f>
        <v>1</v>
      </c>
      <c r="Q45" s="46">
        <f>SUMIF(A13_332!$A$14:$A$84,$A45,A13_332!$C$14:$C$84)</f>
        <v>1</v>
      </c>
      <c r="R45" s="46">
        <f>SUMIF(A14_207!$A$14:$A$84,$A45,A14_207!$C$14:$C$84)</f>
        <v>1</v>
      </c>
    </row>
    <row r="46" spans="1:18" ht="25.5" customHeight="1" x14ac:dyDescent="0.25">
      <c r="A46" s="12" t="s">
        <v>129</v>
      </c>
      <c r="B46" s="19" t="s">
        <v>130</v>
      </c>
      <c r="C46" s="12">
        <f t="shared" si="0"/>
        <v>7</v>
      </c>
      <c r="D46" s="12" t="s">
        <v>131</v>
      </c>
      <c r="E46" s="17"/>
      <c r="F46" s="17">
        <f t="shared" si="1"/>
        <v>0</v>
      </c>
      <c r="G46" s="18" t="s">
        <v>132</v>
      </c>
      <c r="H46" s="12"/>
      <c r="I46" s="12"/>
      <c r="K46">
        <f t="shared" si="2"/>
        <v>7</v>
      </c>
      <c r="L46" s="46">
        <f>SUMIF(A05_107!$A$14:$A$86,$A46,A05_107!$C$14:$C$86)</f>
        <v>1</v>
      </c>
      <c r="M46" s="46">
        <f>SUMIF(A05_114!$A$14:$A$88,$A46,A05_114!$C$14:$C$88)</f>
        <v>1</v>
      </c>
      <c r="N46" s="46">
        <f>SUMIF(A08_309!$A$14:$A$89,$A46,A08_309!$C$14:$C$89)</f>
        <v>1</v>
      </c>
      <c r="O46" s="46">
        <f>SUMIF(A09_316!$A$14:$A$89,$A46,A09_316!$C$14:$C$89)</f>
        <v>1</v>
      </c>
      <c r="P46" s="46">
        <f>SUMIF(A12_311!$A$14:$A$89,$A46,A12_311!$C$14:$C$89)</f>
        <v>1</v>
      </c>
      <c r="Q46" s="46">
        <f>SUMIF(A13_332!$A$14:$A$84,$A46,A13_332!$C$14:$C$84)</f>
        <v>1</v>
      </c>
      <c r="R46" s="46">
        <f>SUMIF(A14_207!$A$14:$A$84,$A46,A14_207!$C$14:$C$84)</f>
        <v>1</v>
      </c>
    </row>
    <row r="47" spans="1:18" x14ac:dyDescent="0.25">
      <c r="A47" s="12" t="s">
        <v>133</v>
      </c>
      <c r="B47" s="19" t="s">
        <v>134</v>
      </c>
      <c r="C47" s="12">
        <f t="shared" si="0"/>
        <v>31</v>
      </c>
      <c r="D47" s="12" t="s">
        <v>135</v>
      </c>
      <c r="E47" s="17"/>
      <c r="F47" s="17">
        <f t="shared" si="1"/>
        <v>0</v>
      </c>
      <c r="G47" s="18"/>
      <c r="H47" s="12"/>
      <c r="I47" s="12"/>
      <c r="K47">
        <f t="shared" si="2"/>
        <v>31</v>
      </c>
      <c r="L47" s="46">
        <f>SUMIF(A05_107!$A$14:$A$86,$A47,A05_107!$C$14:$C$86)</f>
        <v>1</v>
      </c>
      <c r="M47" s="46">
        <f>SUMIF(A05_114!$A$14:$A$88,$A47,A05_114!$C$14:$C$88)</f>
        <v>16</v>
      </c>
      <c r="N47" s="46">
        <f>SUMIF(A08_309!$A$14:$A$89,$A47,A08_309!$C$14:$C$89)</f>
        <v>2</v>
      </c>
      <c r="O47" s="46">
        <f>SUMIF(A09_316!$A$14:$A$89,$A47,A09_316!$C$14:$C$89)</f>
        <v>2</v>
      </c>
      <c r="P47" s="46">
        <f>SUMIF(A12_311!$A$14:$A$89,$A47,A12_311!$C$14:$C$89)</f>
        <v>2</v>
      </c>
      <c r="Q47" s="46">
        <f>SUMIF(A13_332!$A$14:$A$84,$A47,A13_332!$C$14:$C$84)</f>
        <v>4</v>
      </c>
      <c r="R47" s="46">
        <f>SUMIF(A14_207!$A$14:$A$84,$A47,A14_207!$C$14:$C$84)</f>
        <v>4</v>
      </c>
    </row>
    <row r="48" spans="1:18" x14ac:dyDescent="0.25">
      <c r="A48" s="12" t="s">
        <v>136</v>
      </c>
      <c r="B48" s="19" t="s">
        <v>137</v>
      </c>
      <c r="C48" s="12">
        <f t="shared" si="0"/>
        <v>13</v>
      </c>
      <c r="D48" s="12" t="s">
        <v>135</v>
      </c>
      <c r="E48" s="17"/>
      <c r="F48" s="17">
        <f t="shared" si="1"/>
        <v>0</v>
      </c>
      <c r="G48" s="18"/>
      <c r="H48" s="12"/>
      <c r="I48" s="12"/>
      <c r="K48">
        <f t="shared" si="2"/>
        <v>13</v>
      </c>
      <c r="L48" s="46">
        <f>SUMIF(A05_107!$A$14:$A$86,$A48,A05_107!$C$14:$C$86)</f>
        <v>1</v>
      </c>
      <c r="M48" s="46">
        <f>SUMIF(A05_114!$A$14:$A$88,$A48,A05_114!$C$14:$C$88)</f>
        <v>1</v>
      </c>
      <c r="N48" s="46">
        <f>SUMIF(A08_309!$A$14:$A$89,$A48,A08_309!$C$14:$C$89)</f>
        <v>1</v>
      </c>
      <c r="O48" s="46">
        <f>SUMIF(A09_316!$A$14:$A$89,$A48,A09_316!$C$14:$C$89)</f>
        <v>1</v>
      </c>
      <c r="P48" s="46">
        <f>SUMIF(A12_311!$A$14:$A$89,$A48,A12_311!$C$14:$C$89)</f>
        <v>1</v>
      </c>
      <c r="Q48" s="46">
        <f>SUMIF(A13_332!$A$14:$A$84,$A48,A13_332!$C$14:$C$84)</f>
        <v>4</v>
      </c>
      <c r="R48" s="46">
        <f>SUMIF(A14_207!$A$14:$A$84,$A48,A14_207!$C$14:$C$84)</f>
        <v>4</v>
      </c>
    </row>
    <row r="49" spans="1:18" x14ac:dyDescent="0.25">
      <c r="A49" s="12" t="s">
        <v>138</v>
      </c>
      <c r="B49" s="19" t="s">
        <v>139</v>
      </c>
      <c r="C49" s="12">
        <f t="shared" si="0"/>
        <v>62</v>
      </c>
      <c r="D49" s="12" t="s">
        <v>135</v>
      </c>
      <c r="E49" s="17"/>
      <c r="F49" s="17">
        <f t="shared" si="1"/>
        <v>0</v>
      </c>
      <c r="G49" s="18"/>
      <c r="H49" s="12"/>
      <c r="I49" s="12"/>
      <c r="K49">
        <f t="shared" si="2"/>
        <v>62</v>
      </c>
      <c r="L49" s="46">
        <f>SUMIF(A05_107!$A$14:$A$86,$A49,A05_107!$C$14:$C$86)</f>
        <v>6</v>
      </c>
      <c r="M49" s="46">
        <f>SUMIF(A05_114!$A$14:$A$88,$A49,A05_114!$C$14:$C$88)</f>
        <v>6</v>
      </c>
      <c r="N49" s="46">
        <f>SUMIF(A08_309!$A$14:$A$89,$A49,A08_309!$C$14:$C$89)</f>
        <v>6</v>
      </c>
      <c r="O49" s="46">
        <f>SUMIF(A09_316!$A$14:$A$89,$A49,A09_316!$C$14:$C$89)</f>
        <v>6</v>
      </c>
      <c r="P49" s="46">
        <f>SUMIF(A12_311!$A$14:$A$89,$A49,A12_311!$C$14:$C$89)</f>
        <v>6</v>
      </c>
      <c r="Q49" s="46">
        <f>SUMIF(A13_332!$A$14:$A$84,$A49,A13_332!$C$14:$C$84)</f>
        <v>16</v>
      </c>
      <c r="R49" s="46">
        <f>SUMIF(A14_207!$A$14:$A$84,$A49,A14_207!$C$14:$C$84)</f>
        <v>16</v>
      </c>
    </row>
    <row r="50" spans="1:18" x14ac:dyDescent="0.25">
      <c r="A50" s="12" t="s">
        <v>140</v>
      </c>
      <c r="B50" s="19" t="s">
        <v>141</v>
      </c>
      <c r="C50" s="12">
        <f t="shared" si="0"/>
        <v>40</v>
      </c>
      <c r="D50" s="12" t="s">
        <v>135</v>
      </c>
      <c r="E50" s="17"/>
      <c r="F50" s="17">
        <f t="shared" si="1"/>
        <v>0</v>
      </c>
      <c r="G50" s="18"/>
      <c r="H50" s="12"/>
      <c r="I50" s="12"/>
      <c r="K50">
        <f t="shared" si="2"/>
        <v>40</v>
      </c>
      <c r="L50" s="46">
        <f>SUMIF(A05_107!$A$14:$A$86,$A50,A05_107!$C$14:$C$86)</f>
        <v>8</v>
      </c>
      <c r="M50" s="46">
        <f>SUMIF(A05_114!$A$14:$A$88,$A50,A05_114!$C$14:$C$88)</f>
        <v>2</v>
      </c>
      <c r="N50" s="46">
        <f>SUMIF(A08_309!$A$14:$A$89,$A50,A08_309!$C$14:$C$89)</f>
        <v>2</v>
      </c>
      <c r="O50" s="46">
        <f>SUMIF(A09_316!$A$14:$A$89,$A50,A09_316!$C$14:$C$89)</f>
        <v>2</v>
      </c>
      <c r="P50" s="46">
        <f>SUMIF(A12_311!$A$14:$A$89,$A50,A12_311!$C$14:$C$89)</f>
        <v>2</v>
      </c>
      <c r="Q50" s="46">
        <f>SUMIF(A13_332!$A$14:$A$84,$A50,A13_332!$C$14:$C$84)</f>
        <v>12</v>
      </c>
      <c r="R50" s="46">
        <f>SUMIF(A14_207!$A$14:$A$84,$A50,A14_207!$C$14:$C$84)</f>
        <v>12</v>
      </c>
    </row>
    <row r="51" spans="1:18" x14ac:dyDescent="0.25">
      <c r="A51" s="12" t="s">
        <v>142</v>
      </c>
      <c r="B51" s="19" t="s">
        <v>143</v>
      </c>
      <c r="C51" s="12">
        <f t="shared" si="0"/>
        <v>328</v>
      </c>
      <c r="D51" s="12" t="s">
        <v>135</v>
      </c>
      <c r="E51" s="17"/>
      <c r="F51" s="17">
        <f t="shared" si="1"/>
        <v>0</v>
      </c>
      <c r="G51" s="18"/>
      <c r="H51" s="12"/>
      <c r="I51" s="12"/>
      <c r="K51">
        <f t="shared" si="2"/>
        <v>328</v>
      </c>
      <c r="L51" s="46">
        <f>SUMIF(A05_107!$A$14:$A$86,$A51,A05_107!$C$14:$C$86)</f>
        <v>32</v>
      </c>
      <c r="M51" s="46">
        <f>SUMIF(A05_114!$A$14:$A$88,$A51,A05_114!$C$14:$C$88)</f>
        <v>80</v>
      </c>
      <c r="N51" s="46">
        <f>SUMIF(A08_309!$A$14:$A$89,$A51,A08_309!$C$14:$C$89)</f>
        <v>32</v>
      </c>
      <c r="O51" s="46">
        <f>SUMIF(A09_316!$A$14:$A$89,$A51,A09_316!$C$14:$C$89)</f>
        <v>32</v>
      </c>
      <c r="P51" s="46">
        <f>SUMIF(A12_311!$A$14:$A$89,$A51,A12_311!$C$14:$C$89)</f>
        <v>32</v>
      </c>
      <c r="Q51" s="46">
        <f>SUMIF(A13_332!$A$14:$A$84,$A51,A13_332!$C$14:$C$84)</f>
        <v>60</v>
      </c>
      <c r="R51" s="46">
        <f>SUMIF(A14_207!$A$14:$A$84,$A51,A14_207!$C$14:$C$84)</f>
        <v>60</v>
      </c>
    </row>
    <row r="52" spans="1:18" x14ac:dyDescent="0.25">
      <c r="A52" s="12" t="s">
        <v>144</v>
      </c>
      <c r="B52" s="19" t="s">
        <v>145</v>
      </c>
      <c r="C52" s="12">
        <f t="shared" si="0"/>
        <v>96</v>
      </c>
      <c r="D52" s="12" t="s">
        <v>135</v>
      </c>
      <c r="E52" s="17"/>
      <c r="F52" s="17">
        <f t="shared" si="1"/>
        <v>0</v>
      </c>
      <c r="G52" s="18"/>
      <c r="H52" s="12"/>
      <c r="I52" s="12"/>
      <c r="K52">
        <f t="shared" si="2"/>
        <v>96</v>
      </c>
      <c r="L52" s="46">
        <f>SUMIF(A05_107!$A$14:$A$86,$A52,A05_107!$C$14:$C$86)</f>
        <v>16</v>
      </c>
      <c r="M52" s="46">
        <f>SUMIF(A05_114!$A$14:$A$88,$A52,A05_114!$C$14:$C$88)</f>
        <v>24</v>
      </c>
      <c r="N52" s="46">
        <f>SUMIF(A08_309!$A$14:$A$89,$A52,A08_309!$C$14:$C$89)</f>
        <v>16</v>
      </c>
      <c r="O52" s="46">
        <f>SUMIF(A09_316!$A$14:$A$89,$A52,A09_316!$C$14:$C$89)</f>
        <v>16</v>
      </c>
      <c r="P52" s="46">
        <f>SUMIF(A12_311!$A$14:$A$89,$A52,A12_311!$C$14:$C$89)</f>
        <v>16</v>
      </c>
      <c r="Q52" s="46">
        <f>SUMIF(A13_332!$A$14:$A$84,$A52,A13_332!$C$14:$C$84)</f>
        <v>4</v>
      </c>
      <c r="R52" s="46">
        <f>SUMIF(A14_207!$A$14:$A$84,$A52,A14_207!$C$14:$C$84)</f>
        <v>4</v>
      </c>
    </row>
    <row r="53" spans="1:18" x14ac:dyDescent="0.25">
      <c r="A53" s="12" t="s">
        <v>146</v>
      </c>
      <c r="B53" s="19" t="s">
        <v>147</v>
      </c>
      <c r="C53" s="12">
        <f t="shared" si="0"/>
        <v>40</v>
      </c>
      <c r="D53" s="12" t="s">
        <v>135</v>
      </c>
      <c r="E53" s="17"/>
      <c r="F53" s="17">
        <f t="shared" si="1"/>
        <v>0</v>
      </c>
      <c r="G53" s="18"/>
      <c r="H53" s="12"/>
      <c r="I53" s="12"/>
      <c r="K53">
        <f t="shared" si="2"/>
        <v>40</v>
      </c>
      <c r="L53" s="46">
        <f>SUMIF(A05_107!$A$14:$A$86,$A53,A05_107!$C$14:$C$86)</f>
        <v>8</v>
      </c>
      <c r="M53" s="46">
        <f>SUMIF(A05_114!$A$14:$A$88,$A53,A05_114!$C$14:$C$88)</f>
        <v>8</v>
      </c>
      <c r="N53" s="46">
        <f>SUMIF(A08_309!$A$14:$A$89,$A53,A08_309!$C$14:$C$89)</f>
        <v>8</v>
      </c>
      <c r="O53" s="46">
        <f>SUMIF(A09_316!$A$14:$A$89,$A53,A09_316!$C$14:$C$89)</f>
        <v>8</v>
      </c>
      <c r="P53" s="46">
        <f>SUMIF(A12_311!$A$14:$A$89,$A53,A12_311!$C$14:$C$89)</f>
        <v>8</v>
      </c>
      <c r="Q53" s="46">
        <f>SUMIF(A13_332!$A$14:$A$84,$A53,A13_332!$C$14:$C$84)</f>
        <v>0</v>
      </c>
      <c r="R53" s="46">
        <f>SUMIF(A14_207!$A$14:$A$84,$A53,A14_207!$C$14:$C$84)</f>
        <v>0</v>
      </c>
    </row>
    <row r="54" spans="1:18" x14ac:dyDescent="0.25">
      <c r="A54" s="12" t="s">
        <v>148</v>
      </c>
      <c r="B54" s="19" t="s">
        <v>149</v>
      </c>
      <c r="C54" s="12">
        <f t="shared" si="0"/>
        <v>22</v>
      </c>
      <c r="D54" s="12" t="s">
        <v>135</v>
      </c>
      <c r="E54" s="17"/>
      <c r="F54" s="17">
        <f t="shared" si="1"/>
        <v>0</v>
      </c>
      <c r="G54" s="18"/>
      <c r="H54" s="12"/>
      <c r="I54" s="12"/>
      <c r="K54">
        <f t="shared" si="2"/>
        <v>22</v>
      </c>
      <c r="L54" s="46">
        <f>SUMIF(A05_107!$A$14:$A$86,$A54,A05_107!$C$14:$C$86)</f>
        <v>2</v>
      </c>
      <c r="M54" s="46">
        <f>SUMIF(A05_114!$A$14:$A$88,$A54,A05_114!$C$14:$C$88)</f>
        <v>4</v>
      </c>
      <c r="N54" s="46">
        <f>SUMIF(A08_309!$A$14:$A$89,$A54,A08_309!$C$14:$C$89)</f>
        <v>4</v>
      </c>
      <c r="O54" s="46">
        <f>SUMIF(A09_316!$A$14:$A$89,$A54,A09_316!$C$14:$C$89)</f>
        <v>4</v>
      </c>
      <c r="P54" s="46">
        <f>SUMIF(A12_311!$A$14:$A$89,$A54,A12_311!$C$14:$C$89)</f>
        <v>4</v>
      </c>
      <c r="Q54" s="46">
        <f>SUMIF(A13_332!$A$14:$A$84,$A54,A13_332!$C$14:$C$84)</f>
        <v>2</v>
      </c>
      <c r="R54" s="46">
        <f>SUMIF(A14_207!$A$14:$A$84,$A54,A14_207!$C$14:$C$84)</f>
        <v>2</v>
      </c>
    </row>
    <row r="55" spans="1:18" ht="63.75" customHeight="1" x14ac:dyDescent="0.25">
      <c r="A55" s="12" t="s">
        <v>150</v>
      </c>
      <c r="B55" s="19" t="s">
        <v>151</v>
      </c>
      <c r="C55" s="12">
        <f t="shared" si="0"/>
        <v>1</v>
      </c>
      <c r="D55" s="12" t="s">
        <v>21</v>
      </c>
      <c r="E55" s="17"/>
      <c r="F55" s="17">
        <f t="shared" si="1"/>
        <v>0</v>
      </c>
      <c r="G55" s="18" t="s">
        <v>152</v>
      </c>
      <c r="H55" s="12"/>
      <c r="I55" s="12"/>
      <c r="K55">
        <f t="shared" si="2"/>
        <v>1</v>
      </c>
      <c r="L55" s="46">
        <f>SUMIF(A05_107!$A$14:$A$86,$A55,A05_107!$C$14:$C$86)</f>
        <v>0</v>
      </c>
      <c r="M55" s="46">
        <f>SUMIF(A05_114!$A$14:$A$88,$A55,A05_114!$C$14:$C$88)</f>
        <v>0</v>
      </c>
      <c r="N55" s="46">
        <f>SUMIF(A08_309!$A$14:$A$89,$A55,A08_309!$C$14:$C$89)</f>
        <v>0</v>
      </c>
      <c r="O55" s="46">
        <f>SUMIF(A09_316!$A$14:$A$89,$A55,A09_316!$C$14:$C$89)</f>
        <v>1</v>
      </c>
      <c r="P55" s="46">
        <f>SUMIF(A12_311!$A$14:$A$89,$A55,A12_311!$C$14:$C$89)</f>
        <v>0</v>
      </c>
      <c r="Q55" s="46">
        <f>SUMIF(A13_332!$A$14:$A$84,$A55,A13_332!$C$14:$C$84)</f>
        <v>0</v>
      </c>
      <c r="R55" s="46">
        <f>SUMIF(A14_207!$A$14:$A$84,$A55,A14_207!$C$14:$C$84)</f>
        <v>0</v>
      </c>
    </row>
    <row r="56" spans="1:18" ht="16.5" customHeight="1" x14ac:dyDescent="0.3">
      <c r="A56" s="47"/>
      <c r="B56" s="3"/>
      <c r="C56" s="4"/>
      <c r="D56" s="4"/>
      <c r="E56" s="51"/>
      <c r="F56" s="51"/>
      <c r="G56" s="52"/>
      <c r="L56" s="59">
        <f t="shared" ref="L56:R56" si="3">SUMPRODUCT($E9:$E55,L9:L55)</f>
        <v>0</v>
      </c>
      <c r="M56" s="59">
        <f t="shared" si="3"/>
        <v>0</v>
      </c>
      <c r="N56" s="59">
        <f t="shared" si="3"/>
        <v>0</v>
      </c>
      <c r="O56" s="59">
        <f t="shared" si="3"/>
        <v>0</v>
      </c>
      <c r="P56" s="59">
        <f t="shared" si="3"/>
        <v>0</v>
      </c>
      <c r="Q56" s="59">
        <f t="shared" si="3"/>
        <v>0</v>
      </c>
      <c r="R56" s="59">
        <f t="shared" si="3"/>
        <v>0</v>
      </c>
    </row>
    <row r="57" spans="1:18" x14ac:dyDescent="0.25">
      <c r="B57" s="50" t="s">
        <v>153</v>
      </c>
      <c r="F57" s="49">
        <f>SUM(F9:F56)</f>
        <v>0</v>
      </c>
    </row>
  </sheetData>
  <pageMargins left="0.23622047244094491" right="0.23622047244094491" top="0.74803149606299213" bottom="0.74803149606299213" header="0.31496062992125978" footer="0.31496062992125978"/>
  <pageSetup paperSize="9" scale="69" fitToHeight="0" orientation="landscape" horizontalDpi="300" verticalDpi="30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38"/>
  <sheetViews>
    <sheetView view="pageBreakPreview" zoomScaleNormal="100" zoomScaleSheetLayoutView="100" workbookViewId="0">
      <selection activeCell="B18" sqref="B18"/>
    </sheetView>
  </sheetViews>
  <sheetFormatPr defaultRowHeight="15" x14ac:dyDescent="0.25"/>
  <cols>
    <col min="1" max="1" width="21.7109375" style="29" customWidth="1"/>
    <col min="2" max="2" width="70.7109375" style="29" customWidth="1"/>
    <col min="3" max="3" width="7.7109375" style="45" customWidth="1"/>
    <col min="4" max="4" width="50.7109375" style="29" customWidth="1"/>
    <col min="5" max="5" width="18.5703125" style="29" bestFit="1" customWidth="1"/>
    <col min="6" max="6" width="15" style="29" customWidth="1"/>
  </cols>
  <sheetData>
    <row r="1" spans="1:6" ht="15.75" customHeight="1" thickTop="1" x14ac:dyDescent="0.25">
      <c r="A1" s="66" t="s">
        <v>0</v>
      </c>
      <c r="B1" s="67" t="str">
        <f>SOUHRN!C1</f>
        <v>MUNI AV Technologie</v>
      </c>
      <c r="C1" s="6" t="s">
        <v>154</v>
      </c>
      <c r="D1" s="1"/>
    </row>
    <row r="2" spans="1:6" ht="15" customHeight="1" x14ac:dyDescent="0.25">
      <c r="A2" s="68" t="s">
        <v>2</v>
      </c>
      <c r="B2" s="30"/>
      <c r="D2" s="75" t="s">
        <v>155</v>
      </c>
    </row>
    <row r="3" spans="1:6" x14ac:dyDescent="0.25">
      <c r="A3" s="68" t="s">
        <v>4</v>
      </c>
      <c r="B3" s="30" t="s">
        <v>3</v>
      </c>
      <c r="D3" s="76"/>
    </row>
    <row r="4" spans="1:6" x14ac:dyDescent="0.25">
      <c r="A4" s="68" t="s">
        <v>5</v>
      </c>
      <c r="B4" s="30" t="s">
        <v>156</v>
      </c>
      <c r="D4" s="76"/>
    </row>
    <row r="5" spans="1:6" x14ac:dyDescent="0.25">
      <c r="A5" s="68" t="s">
        <v>7</v>
      </c>
      <c r="B5" s="10" t="s">
        <v>157</v>
      </c>
      <c r="D5" s="76"/>
    </row>
    <row r="6" spans="1:6" x14ac:dyDescent="0.25">
      <c r="A6" s="68" t="s">
        <v>158</v>
      </c>
      <c r="B6" s="10"/>
      <c r="D6" s="76"/>
    </row>
    <row r="7" spans="1:6" x14ac:dyDescent="0.25">
      <c r="A7" s="68" t="s">
        <v>159</v>
      </c>
      <c r="B7" s="10" t="s">
        <v>160</v>
      </c>
      <c r="D7" s="76"/>
    </row>
    <row r="8" spans="1:6" x14ac:dyDescent="0.25">
      <c r="A8" s="68" t="s">
        <v>161</v>
      </c>
      <c r="B8" s="10" t="str">
        <f ca="1">RIGHT(CELL("filename",A1),LEN(CELL("filename",A1))-FIND("]",CELL("filename",A1)))</f>
        <v>A05_107</v>
      </c>
      <c r="D8" s="76"/>
    </row>
    <row r="9" spans="1:6" x14ac:dyDescent="0.25">
      <c r="A9" s="68" t="s">
        <v>162</v>
      </c>
      <c r="B9" s="10" t="s">
        <v>163</v>
      </c>
      <c r="D9" s="76"/>
    </row>
    <row r="10" spans="1:6" x14ac:dyDescent="0.25">
      <c r="A10" s="68" t="s">
        <v>164</v>
      </c>
      <c r="B10" s="48"/>
      <c r="D10" s="76"/>
    </row>
    <row r="11" spans="1:6" ht="15.75" customHeight="1" thickBot="1" x14ac:dyDescent="0.3">
      <c r="A11" s="69" t="s">
        <v>165</v>
      </c>
      <c r="B11" s="31"/>
      <c r="D11" s="76"/>
    </row>
    <row r="12" spans="1:6" x14ac:dyDescent="0.25">
      <c r="A12" s="5"/>
      <c r="B12" s="7"/>
      <c r="C12" s="43"/>
      <c r="D12" s="8"/>
    </row>
    <row r="13" spans="1:6" ht="31.5" customHeight="1" x14ac:dyDescent="0.25">
      <c r="A13" s="41" t="s">
        <v>9</v>
      </c>
      <c r="B13" s="42" t="s">
        <v>166</v>
      </c>
      <c r="C13" s="2" t="s">
        <v>11</v>
      </c>
      <c r="D13" s="9" t="s">
        <v>12</v>
      </c>
      <c r="E13" s="42" t="s">
        <v>167</v>
      </c>
      <c r="F13" s="42" t="s">
        <v>168</v>
      </c>
    </row>
    <row r="14" spans="1:6" x14ac:dyDescent="0.25">
      <c r="A14" s="32" t="s">
        <v>23</v>
      </c>
      <c r="B14" s="56" t="str">
        <f>VLOOKUP(A14,SOUHRN!$A$9:$E$188,2,FALSE)</f>
        <v>Interaktivní LCD display vč. ozvučení</v>
      </c>
      <c r="C14" s="14">
        <v>1</v>
      </c>
      <c r="D14" s="55" t="s">
        <v>21</v>
      </c>
      <c r="E14" s="73"/>
      <c r="F14" s="59">
        <f t="shared" ref="F14:F28" si="0">C14*E14</f>
        <v>0</v>
      </c>
    </row>
    <row r="15" spans="1:6" x14ac:dyDescent="0.25">
      <c r="A15" s="32" t="s">
        <v>126</v>
      </c>
      <c r="B15" s="56" t="str">
        <f>VLOOKUP(A15,SOUHRN!$A$9:$E$188,2,FALSE)</f>
        <v>Přípojné místo pro prezentaci v katedře</v>
      </c>
      <c r="C15" s="14">
        <v>1</v>
      </c>
      <c r="D15" s="55" t="s">
        <v>21</v>
      </c>
      <c r="E15" s="73"/>
      <c r="F15" s="59">
        <f t="shared" si="0"/>
        <v>0</v>
      </c>
    </row>
    <row r="16" spans="1:6" x14ac:dyDescent="0.25">
      <c r="A16" s="32" t="s">
        <v>44</v>
      </c>
      <c r="B16" s="56" t="str">
        <f>VLOOKUP(A16,SOUHRN!$A$9:$E$188,2,FALSE)</f>
        <v>Prezentační AV přepínač malý (6 vstupů, HDMI výstup)</v>
      </c>
      <c r="C16" s="14">
        <v>1</v>
      </c>
      <c r="D16" s="55" t="s">
        <v>21</v>
      </c>
      <c r="E16" s="73"/>
      <c r="F16" s="59">
        <f t="shared" si="0"/>
        <v>0</v>
      </c>
    </row>
    <row r="17" spans="1:6" x14ac:dyDescent="0.25">
      <c r="A17" s="32" t="s">
        <v>47</v>
      </c>
      <c r="B17" s="56" t="str">
        <f>VLOOKUP(A17,SOUHRN!$A$9:$E$188,2,FALSE)</f>
        <v>Ovládací panel/ŘS tlačítkový velký</v>
      </c>
      <c r="C17" s="14">
        <v>1</v>
      </c>
      <c r="D17" s="55" t="s">
        <v>21</v>
      </c>
      <c r="E17" s="73"/>
      <c r="F17" s="59">
        <f t="shared" si="0"/>
        <v>0</v>
      </c>
    </row>
    <row r="18" spans="1:6" x14ac:dyDescent="0.25">
      <c r="A18" s="32" t="s">
        <v>41</v>
      </c>
      <c r="B18" s="56" t="str">
        <f>VLOOKUP(A18,SOUHRN!$A$9:$E$188,2,FALSE)</f>
        <v>Převodník HDMI - TP/HDBaseT (s náhl. výstupem)</v>
      </c>
      <c r="C18" s="14">
        <v>1</v>
      </c>
      <c r="D18" s="55" t="s">
        <v>21</v>
      </c>
      <c r="E18" s="73"/>
      <c r="F18" s="59">
        <f t="shared" si="0"/>
        <v>0</v>
      </c>
    </row>
    <row r="19" spans="1:6" x14ac:dyDescent="0.25">
      <c r="A19" s="32" t="s">
        <v>50</v>
      </c>
      <c r="B19" s="56" t="str">
        <f>VLOOKUP(A19,SOUHRN!$A$9:$E$188,2,FALSE)</f>
        <v>Relé jednotka do rozvaděče</v>
      </c>
      <c r="C19" s="14">
        <v>1</v>
      </c>
      <c r="D19" s="55" t="s">
        <v>21</v>
      </c>
      <c r="E19" s="73"/>
      <c r="F19" s="59">
        <f t="shared" si="0"/>
        <v>0</v>
      </c>
    </row>
    <row r="20" spans="1:6" x14ac:dyDescent="0.25">
      <c r="A20" s="32" t="s">
        <v>53</v>
      </c>
      <c r="B20" s="56" t="str">
        <f>VLOOKUP(A20,SOUHRN!$A$9:$E$188,2,FALSE)</f>
        <v>Jednotka pro potlačení EM rušení</v>
      </c>
      <c r="C20" s="14">
        <v>1</v>
      </c>
      <c r="D20" s="55" t="s">
        <v>21</v>
      </c>
      <c r="E20" s="73"/>
      <c r="F20" s="59">
        <f t="shared" si="0"/>
        <v>0</v>
      </c>
    </row>
    <row r="21" spans="1:6" x14ac:dyDescent="0.25">
      <c r="A21" s="32" t="s">
        <v>56</v>
      </c>
      <c r="B21" s="56" t="str">
        <f>VLOOKUP(A21,SOUHRN!$A$9:$E$188,2,FALSE)</f>
        <v>Řídící modul pro předřadníky DALI</v>
      </c>
      <c r="C21" s="14">
        <v>1</v>
      </c>
      <c r="D21" s="55" t="s">
        <v>21</v>
      </c>
      <c r="E21" s="73"/>
      <c r="F21" s="59">
        <f t="shared" si="0"/>
        <v>0</v>
      </c>
    </row>
    <row r="22" spans="1:6" x14ac:dyDescent="0.25">
      <c r="A22" s="32" t="s">
        <v>59</v>
      </c>
      <c r="B22" s="56" t="str">
        <f>VLOOKUP(A22,SOUHRN!$A$9:$E$188,2,FALSE)</f>
        <v>Převodník RS232 na RS 485</v>
      </c>
      <c r="C22" s="14">
        <v>1</v>
      </c>
      <c r="D22" s="55" t="s">
        <v>21</v>
      </c>
      <c r="E22" s="73"/>
      <c r="F22" s="59">
        <f t="shared" si="0"/>
        <v>0</v>
      </c>
    </row>
    <row r="23" spans="1:6" x14ac:dyDescent="0.25">
      <c r="A23" s="32" t="s">
        <v>62</v>
      </c>
      <c r="B23" s="56" t="str">
        <f>VLOOKUP(A23,SOUHRN!$A$9:$E$188,2,FALSE)</f>
        <v>Dálkové/LAN řízení distribuce napájení, 4x 230V (nezávislé)</v>
      </c>
      <c r="C23" s="14">
        <v>1</v>
      </c>
      <c r="D23" s="55" t="s">
        <v>21</v>
      </c>
      <c r="E23" s="73"/>
      <c r="F23" s="59">
        <f t="shared" si="0"/>
        <v>0</v>
      </c>
    </row>
    <row r="24" spans="1:6" x14ac:dyDescent="0.25">
      <c r="A24" s="32" t="s">
        <v>29</v>
      </c>
      <c r="B24" s="56" t="str">
        <f>VLOOKUP(A24,SOUHRN!$A$9:$E$188,2,FALSE)</f>
        <v>Keramická tabule mobilní velká</v>
      </c>
      <c r="C24" s="14">
        <v>1</v>
      </c>
      <c r="D24" s="55" t="s">
        <v>21</v>
      </c>
      <c r="E24" s="73"/>
      <c r="F24" s="59">
        <f t="shared" si="0"/>
        <v>0</v>
      </c>
    </row>
    <row r="25" spans="1:6" x14ac:dyDescent="0.25">
      <c r="A25" s="32" t="s">
        <v>123</v>
      </c>
      <c r="B25" s="56" t="str">
        <f>VLOOKUP(A25,SOUHRN!$A$9:$E$188,2,FALSE)</f>
        <v>AV rack v katedře - instalační vybavení pro vestavbu AV techniky</v>
      </c>
      <c r="C25" s="14">
        <v>1</v>
      </c>
      <c r="D25" s="55" t="s">
        <v>21</v>
      </c>
      <c r="E25" s="73"/>
      <c r="F25" s="59">
        <f t="shared" si="0"/>
        <v>0</v>
      </c>
    </row>
    <row r="26" spans="1:6" x14ac:dyDescent="0.25">
      <c r="A26" s="32" t="s">
        <v>108</v>
      </c>
      <c r="B26" s="56" t="str">
        <f>VLOOKUP(A26,SOUHRN!$A$9:$E$188,2,FALSE)</f>
        <v>HDMI pasivní 15 m</v>
      </c>
      <c r="C26" s="14">
        <v>1</v>
      </c>
      <c r="D26" s="55" t="s">
        <v>106</v>
      </c>
      <c r="E26" s="73"/>
      <c r="F26" s="59">
        <f t="shared" si="0"/>
        <v>0</v>
      </c>
    </row>
    <row r="27" spans="1:6" x14ac:dyDescent="0.25">
      <c r="A27" s="32" t="s">
        <v>65</v>
      </c>
      <c r="B27" s="56" t="str">
        <f>VLOOKUP(A27,SOUHRN!$A$9:$E$188,2,FALSE)</f>
        <v>Datový přepínač</v>
      </c>
      <c r="C27" s="14">
        <v>1</v>
      </c>
      <c r="D27" s="55" t="s">
        <v>21</v>
      </c>
      <c r="E27" s="73"/>
      <c r="F27" s="59">
        <f t="shared" si="0"/>
        <v>0</v>
      </c>
    </row>
    <row r="28" spans="1:6" x14ac:dyDescent="0.25">
      <c r="A28" s="32" t="s">
        <v>129</v>
      </c>
      <c r="B28" s="56" t="str">
        <f>VLOOKUP(A28,SOUHRN!$A$9:$E$188,2,FALSE)</f>
        <v>Montážní a spotřební materiál</v>
      </c>
      <c r="C28" s="54">
        <v>1</v>
      </c>
      <c r="D28" s="20" t="s">
        <v>131</v>
      </c>
      <c r="E28" s="73"/>
      <c r="F28" s="59">
        <f t="shared" si="0"/>
        <v>0</v>
      </c>
    </row>
    <row r="29" spans="1:6" x14ac:dyDescent="0.25">
      <c r="A29" s="32" t="s">
        <v>133</v>
      </c>
      <c r="B29" s="56" t="str">
        <f>VLOOKUP(A29,SOUHRN!$A$9:$E$188,2,FALSE)</f>
        <v>Prováděcí dokumentace</v>
      </c>
      <c r="C29" s="54">
        <v>1</v>
      </c>
      <c r="D29" s="20" t="s">
        <v>135</v>
      </c>
      <c r="E29" s="74"/>
      <c r="F29" s="74"/>
    </row>
    <row r="30" spans="1:6" x14ac:dyDescent="0.25">
      <c r="A30" s="32" t="s">
        <v>136</v>
      </c>
      <c r="B30" s="56" t="str">
        <f>VLOOKUP(A30,SOUHRN!$A$9:$E$188,2,FALSE)</f>
        <v>Štítkování zařízení - identifikační systém</v>
      </c>
      <c r="C30" s="54">
        <v>1</v>
      </c>
      <c r="D30" s="20" t="s">
        <v>135</v>
      </c>
      <c r="E30" s="74"/>
      <c r="F30" s="74"/>
    </row>
    <row r="31" spans="1:6" x14ac:dyDescent="0.25">
      <c r="A31" s="32" t="s">
        <v>138</v>
      </c>
      <c r="B31" s="56" t="str">
        <f>VLOOKUP(A31,SOUHRN!$A$9:$E$188,2,FALSE)</f>
        <v>Demontážní práce původního vybavení</v>
      </c>
      <c r="C31" s="54">
        <v>6</v>
      </c>
      <c r="D31" s="20" t="s">
        <v>135</v>
      </c>
      <c r="E31" s="74"/>
      <c r="F31" s="74"/>
    </row>
    <row r="32" spans="1:6" x14ac:dyDescent="0.25">
      <c r="A32" s="32" t="s">
        <v>140</v>
      </c>
      <c r="B32" s="56" t="str">
        <f>VLOOKUP(A32,SOUHRN!$A$9:$E$188,2,FALSE)</f>
        <v>Příprava kabelových tras</v>
      </c>
      <c r="C32" s="54">
        <v>8</v>
      </c>
      <c r="D32" s="20" t="s">
        <v>135</v>
      </c>
      <c r="E32" s="74"/>
      <c r="F32" s="74"/>
    </row>
    <row r="33" spans="1:6" x14ac:dyDescent="0.25">
      <c r="A33" s="32" t="s">
        <v>142</v>
      </c>
      <c r="B33" s="56" t="str">
        <f>VLOOKUP(A33,SOUHRN!$A$9:$E$188,2,FALSE)</f>
        <v>Montážní a instalační práce</v>
      </c>
      <c r="C33" s="54">
        <v>32</v>
      </c>
      <c r="D33" s="20" t="s">
        <v>135</v>
      </c>
      <c r="E33" s="74"/>
      <c r="F33" s="74"/>
    </row>
    <row r="34" spans="1:6" x14ac:dyDescent="0.25">
      <c r="A34" s="32" t="s">
        <v>144</v>
      </c>
      <c r="B34" s="56" t="str">
        <f>VLOOKUP(A34,SOUHRN!$A$9:$E$188,2,FALSE)</f>
        <v>Programování řídícího systému</v>
      </c>
      <c r="C34" s="54">
        <v>16</v>
      </c>
      <c r="D34" s="20" t="s">
        <v>135</v>
      </c>
      <c r="E34" s="74"/>
      <c r="F34" s="74"/>
    </row>
    <row r="35" spans="1:6" x14ac:dyDescent="0.25">
      <c r="A35" s="32" t="s">
        <v>146</v>
      </c>
      <c r="B35" s="56" t="str">
        <f>VLOOKUP(A35,SOUHRN!$A$9:$E$188,2,FALSE)</f>
        <v xml:space="preserve">Programování řízení osvětlení a žaluzií </v>
      </c>
      <c r="C35" s="54">
        <v>8</v>
      </c>
      <c r="D35" s="20" t="s">
        <v>135</v>
      </c>
      <c r="E35" s="74"/>
      <c r="F35" s="74"/>
    </row>
    <row r="36" spans="1:6" x14ac:dyDescent="0.25">
      <c r="A36" s="32" t="s">
        <v>148</v>
      </c>
      <c r="B36" s="56" t="str">
        <f>VLOOKUP(A36,SOUHRN!$A$9:$E$188,2,FALSE)</f>
        <v>Zprovoznění a zaškolení obsluhy</v>
      </c>
      <c r="C36" s="54">
        <v>2</v>
      </c>
      <c r="D36" s="20" t="s">
        <v>135</v>
      </c>
      <c r="E36" s="74"/>
      <c r="F36" s="74"/>
    </row>
    <row r="37" spans="1:6" ht="15.75" customHeight="1" thickBot="1" x14ac:dyDescent="0.3">
      <c r="A37" s="33"/>
      <c r="B37" s="11"/>
      <c r="C37" s="13"/>
      <c r="D37" s="21"/>
    </row>
    <row r="38" spans="1:6" ht="15.75" customHeight="1" thickTop="1" x14ac:dyDescent="0.25">
      <c r="A38" s="4"/>
      <c r="B38" s="3"/>
      <c r="C38" s="4"/>
      <c r="D38" s="4"/>
      <c r="F38" s="57">
        <f>SUM(F14:F37)</f>
        <v>0</v>
      </c>
    </row>
  </sheetData>
  <sheetProtection sheet="1"/>
  <mergeCells count="1">
    <mergeCell ref="D2:D11"/>
  </mergeCells>
  <pageMargins left="0.23622047244094491" right="0.23622047244094491" top="0.74803149606299213" bottom="0.74803149606299213" header="0.31496062992125978" footer="0.31496062992125978"/>
  <pageSetup paperSize="9" scale="77" fitToHeight="0" orientation="landscape" horizont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54"/>
  <sheetViews>
    <sheetView tabSelected="1" view="pageBreakPreview" zoomScaleNormal="100" zoomScaleSheetLayoutView="100" workbookViewId="0">
      <selection activeCell="A29" sqref="A29"/>
    </sheetView>
  </sheetViews>
  <sheetFormatPr defaultRowHeight="15" x14ac:dyDescent="0.25"/>
  <cols>
    <col min="1" max="1" width="21.7109375" style="29" customWidth="1"/>
    <col min="2" max="2" width="70.7109375" style="29" customWidth="1"/>
    <col min="3" max="3" width="7.7109375" style="45" customWidth="1"/>
    <col min="4" max="4" width="50.7109375" style="29" customWidth="1"/>
    <col min="5" max="5" width="18.5703125" style="29" bestFit="1" customWidth="1"/>
    <col min="6" max="6" width="13.85546875" style="29" customWidth="1"/>
  </cols>
  <sheetData>
    <row r="1" spans="1:6" ht="15.75" customHeight="1" thickTop="1" x14ac:dyDescent="0.25">
      <c r="A1" s="66" t="s">
        <v>0</v>
      </c>
      <c r="B1" s="67" t="str">
        <f>SOUHRN!C1</f>
        <v>MUNI AV Technologie</v>
      </c>
      <c r="C1" s="6" t="s">
        <v>154</v>
      </c>
      <c r="D1" s="1"/>
    </row>
    <row r="2" spans="1:6" ht="15" customHeight="1" x14ac:dyDescent="0.25">
      <c r="A2" s="68" t="s">
        <v>2</v>
      </c>
      <c r="B2" s="30"/>
      <c r="D2" s="75" t="s">
        <v>169</v>
      </c>
    </row>
    <row r="3" spans="1:6" x14ac:dyDescent="0.25">
      <c r="A3" s="68" t="s">
        <v>4</v>
      </c>
      <c r="B3" s="30" t="s">
        <v>3</v>
      </c>
      <c r="D3" s="76"/>
    </row>
    <row r="4" spans="1:6" x14ac:dyDescent="0.25">
      <c r="A4" s="68" t="s">
        <v>5</v>
      </c>
      <c r="B4" s="30" t="s">
        <v>156</v>
      </c>
      <c r="D4" s="76"/>
    </row>
    <row r="5" spans="1:6" x14ac:dyDescent="0.25">
      <c r="A5" s="68" t="s">
        <v>7</v>
      </c>
      <c r="B5" s="10" t="s">
        <v>157</v>
      </c>
      <c r="D5" s="76"/>
    </row>
    <row r="6" spans="1:6" x14ac:dyDescent="0.25">
      <c r="A6" s="68" t="s">
        <v>158</v>
      </c>
      <c r="B6" s="10"/>
      <c r="D6" s="76"/>
    </row>
    <row r="7" spans="1:6" x14ac:dyDescent="0.25">
      <c r="A7" s="68" t="s">
        <v>159</v>
      </c>
      <c r="B7" s="10" t="s">
        <v>170</v>
      </c>
      <c r="D7" s="76"/>
    </row>
    <row r="8" spans="1:6" x14ac:dyDescent="0.25">
      <c r="A8" s="68" t="s">
        <v>161</v>
      </c>
      <c r="B8" s="10" t="str">
        <f ca="1">RIGHT(CELL("filename",A1),LEN(CELL("filename",A1))-FIND("]",CELL("filename",A1)))</f>
        <v>A05_114</v>
      </c>
      <c r="D8" s="76"/>
    </row>
    <row r="9" spans="1:6" x14ac:dyDescent="0.25">
      <c r="A9" s="68" t="s">
        <v>162</v>
      </c>
      <c r="B9" s="10" t="s">
        <v>171</v>
      </c>
      <c r="D9" s="76"/>
    </row>
    <row r="10" spans="1:6" x14ac:dyDescent="0.25">
      <c r="A10" s="68" t="s">
        <v>164</v>
      </c>
      <c r="B10" s="48"/>
      <c r="D10" s="76"/>
    </row>
    <row r="11" spans="1:6" ht="15.75" customHeight="1" thickBot="1" x14ac:dyDescent="0.3">
      <c r="A11" s="69" t="s">
        <v>165</v>
      </c>
      <c r="B11" s="31"/>
      <c r="D11" s="76"/>
    </row>
    <row r="12" spans="1:6" x14ac:dyDescent="0.25">
      <c r="A12" s="5"/>
      <c r="B12" s="7"/>
      <c r="C12" s="43"/>
      <c r="D12" s="8"/>
    </row>
    <row r="13" spans="1:6" ht="31.5" customHeight="1" x14ac:dyDescent="0.25">
      <c r="A13" s="41" t="s">
        <v>9</v>
      </c>
      <c r="B13" s="42" t="s">
        <v>166</v>
      </c>
      <c r="C13" s="2" t="s">
        <v>11</v>
      </c>
      <c r="D13" s="9" t="s">
        <v>12</v>
      </c>
      <c r="E13" s="42" t="s">
        <v>167</v>
      </c>
      <c r="F13" s="42" t="s">
        <v>168</v>
      </c>
    </row>
    <row r="14" spans="1:6" x14ac:dyDescent="0.25">
      <c r="A14" s="65" t="s">
        <v>71</v>
      </c>
      <c r="B14" s="60" t="str">
        <f>VLOOKUP(A14,SOUHRN!$A$9:$E$188,2,FALSE)</f>
        <v>Jednotka pro bezdrátovou prezentaci, multiplatformní</v>
      </c>
      <c r="C14" s="61">
        <v>1</v>
      </c>
      <c r="D14" s="62" t="s">
        <v>21</v>
      </c>
      <c r="E14" s="73"/>
      <c r="F14" s="59">
        <f t="shared" ref="F14:F24" si="0">C14*E14</f>
        <v>0</v>
      </c>
    </row>
    <row r="15" spans="1:6" x14ac:dyDescent="0.25">
      <c r="A15" s="63" t="s">
        <v>74</v>
      </c>
      <c r="B15" s="64" t="str">
        <f>VLOOKUP(A15,SOUHRN!$A$9:$E$188,2,FALSE)</f>
        <v>Záznamové a stream zařízení (2 zdroje, H.264)</v>
      </c>
      <c r="C15" s="54">
        <v>1</v>
      </c>
      <c r="D15" s="20" t="s">
        <v>21</v>
      </c>
      <c r="E15" s="73"/>
      <c r="F15" s="59">
        <f t="shared" si="0"/>
        <v>0</v>
      </c>
    </row>
    <row r="16" spans="1:6" x14ac:dyDescent="0.25">
      <c r="A16" s="63" t="s">
        <v>77</v>
      </c>
      <c r="B16" s="64" t="str">
        <f>VLOOKUP(A16,SOUHRN!$A$9:$E$188,2,FALSE)</f>
        <v xml:space="preserve">PTZ kamera (HDMI, LAN, RS-232)  </v>
      </c>
      <c r="C16" s="54">
        <v>1</v>
      </c>
      <c r="D16" s="20" t="s">
        <v>21</v>
      </c>
      <c r="E16" s="73"/>
      <c r="F16" s="59">
        <f t="shared" si="0"/>
        <v>0</v>
      </c>
    </row>
    <row r="17" spans="1:6" x14ac:dyDescent="0.25">
      <c r="A17" s="63" t="s">
        <v>120</v>
      </c>
      <c r="B17" s="64" t="str">
        <f>VLOOKUP(A17,SOUHRN!$A$9:$E$188,2,FALSE)</f>
        <v>Konzole/držák pro kameru</v>
      </c>
      <c r="C17" s="54">
        <v>1</v>
      </c>
      <c r="D17" s="20" t="s">
        <v>21</v>
      </c>
      <c r="E17" s="73"/>
      <c r="F17" s="59">
        <f t="shared" si="0"/>
        <v>0</v>
      </c>
    </row>
    <row r="18" spans="1:6" x14ac:dyDescent="0.25">
      <c r="A18" s="63" t="s">
        <v>83</v>
      </c>
      <c r="B18" s="64" t="str">
        <f>VLOOKUP(A18,SOUHRN!$A$9:$E$188,2,FALSE)</f>
        <v>Mikrofon kompaktní (pro PTZ kamery)</v>
      </c>
      <c r="C18" s="54">
        <v>1</v>
      </c>
      <c r="D18" s="20" t="s">
        <v>21</v>
      </c>
      <c r="E18" s="73"/>
      <c r="F18" s="59">
        <f t="shared" si="0"/>
        <v>0</v>
      </c>
    </row>
    <row r="19" spans="1:6" x14ac:dyDescent="0.25">
      <c r="A19" s="63" t="s">
        <v>98</v>
      </c>
      <c r="B19" s="64" t="str">
        <f>VLOOKUP(A19,SOUHRN!$A$9:$E$188,2,FALSE)</f>
        <v>Bezdrátový mikrofon klopový 1,9 GHz - sada přijímače a vysílače</v>
      </c>
      <c r="C19" s="54">
        <v>1</v>
      </c>
      <c r="D19" s="20" t="s">
        <v>21</v>
      </c>
      <c r="E19" s="73"/>
      <c r="F19" s="59">
        <f t="shared" si="0"/>
        <v>0</v>
      </c>
    </row>
    <row r="20" spans="1:6" x14ac:dyDescent="0.25">
      <c r="A20" s="63" t="s">
        <v>101</v>
      </c>
      <c r="B20" s="64" t="str">
        <f>VLOOKUP(A20,SOUHRN!$A$9:$E$188,2,FALSE)</f>
        <v>Samostatný náhlavní mikrofon k sadě</v>
      </c>
      <c r="C20" s="54">
        <v>1</v>
      </c>
      <c r="D20" s="20" t="s">
        <v>21</v>
      </c>
      <c r="E20" s="73"/>
      <c r="F20" s="59">
        <f t="shared" si="0"/>
        <v>0</v>
      </c>
    </row>
    <row r="21" spans="1:6" x14ac:dyDescent="0.25">
      <c r="A21" s="63" t="s">
        <v>86</v>
      </c>
      <c r="B21" s="64" t="str">
        <f>VLOOKUP(A21,SOUHRN!$A$9:$E$188,2,FALSE)</f>
        <v>Akumulátorový blok</v>
      </c>
      <c r="C21" s="54">
        <v>1</v>
      </c>
      <c r="D21" s="20" t="s">
        <v>21</v>
      </c>
      <c r="E21" s="73"/>
      <c r="F21" s="59">
        <f t="shared" si="0"/>
        <v>0</v>
      </c>
    </row>
    <row r="22" spans="1:6" x14ac:dyDescent="0.25">
      <c r="A22" s="63" t="s">
        <v>89</v>
      </c>
      <c r="B22" s="64" t="str">
        <f>VLOOKUP(A22,SOUHRN!$A$9:$E$188,2,FALSE)</f>
        <v>Nabíječka akumulátorových bloků</v>
      </c>
      <c r="C22" s="54">
        <v>1</v>
      </c>
      <c r="D22" s="20" t="s">
        <v>21</v>
      </c>
      <c r="E22" s="73"/>
      <c r="F22" s="59">
        <f t="shared" si="0"/>
        <v>0</v>
      </c>
    </row>
    <row r="23" spans="1:6" x14ac:dyDescent="0.25">
      <c r="A23" s="63" t="s">
        <v>104</v>
      </c>
      <c r="B23" s="64" t="str">
        <f>VLOOKUP(A23,SOUHRN!$A$9:$E$188,2,FALSE)</f>
        <v>SFTP Cat 6a</v>
      </c>
      <c r="C23" s="54">
        <v>30</v>
      </c>
      <c r="D23" s="20" t="s">
        <v>106</v>
      </c>
      <c r="E23" s="73"/>
      <c r="F23" s="59">
        <f t="shared" si="0"/>
        <v>0</v>
      </c>
    </row>
    <row r="24" spans="1:6" x14ac:dyDescent="0.25">
      <c r="A24" s="63" t="s">
        <v>115</v>
      </c>
      <c r="B24" s="64" t="str">
        <f>VLOOKUP(A24,SOUHRN!$A$9:$E$188,2,FALSE)</f>
        <v>Audio kabel mikrofonní 1x2x0,22</v>
      </c>
      <c r="C24" s="54">
        <v>20</v>
      </c>
      <c r="D24" s="20" t="s">
        <v>106</v>
      </c>
      <c r="E24" s="73"/>
      <c r="F24" s="59">
        <f t="shared" si="0"/>
        <v>0</v>
      </c>
    </row>
    <row r="25" spans="1:6" x14ac:dyDescent="0.25">
      <c r="A25" s="63" t="s">
        <v>142</v>
      </c>
      <c r="B25" s="64" t="str">
        <f>VLOOKUP(A25,SOUHRN!$A$9:$E$188,2,FALSE)</f>
        <v>Montážní a instalační práce</v>
      </c>
      <c r="C25" s="54">
        <v>16</v>
      </c>
      <c r="D25" s="20" t="s">
        <v>135</v>
      </c>
      <c r="E25" s="74"/>
      <c r="F25" s="74"/>
    </row>
    <row r="26" spans="1:6" x14ac:dyDescent="0.25">
      <c r="A26" s="63" t="s">
        <v>144</v>
      </c>
      <c r="B26" s="64" t="str">
        <f>VLOOKUP(A26,SOUHRN!$A$9:$E$188,2,FALSE)</f>
        <v>Programování řídícího systému</v>
      </c>
      <c r="C26" s="54">
        <v>8</v>
      </c>
      <c r="D26" s="20" t="s">
        <v>135</v>
      </c>
      <c r="E26" s="74"/>
      <c r="F26" s="74"/>
    </row>
    <row r="27" spans="1:6" x14ac:dyDescent="0.25">
      <c r="A27" s="63" t="s">
        <v>80</v>
      </c>
      <c r="B27" s="64" t="str">
        <f>VLOOKUP(A27,SOUHRN!$A$9:$E$188,2,FALSE)</f>
        <v>Stolní vizualizér</v>
      </c>
      <c r="C27" s="54">
        <v>1</v>
      </c>
      <c r="D27" s="20" t="s">
        <v>21</v>
      </c>
      <c r="E27" s="73"/>
      <c r="F27" s="59">
        <f t="shared" ref="F27:F44" si="1">C27*E27</f>
        <v>0</v>
      </c>
    </row>
    <row r="28" spans="1:6" x14ac:dyDescent="0.25">
      <c r="A28" s="63" t="s">
        <v>26</v>
      </c>
      <c r="B28" s="64" t="str">
        <f>VLOOKUP(A28,SOUHRN!$A$9:$E$188,2,FALSE)</f>
        <v>Keramický panel pro projekci a psaní fixem, typ 2</v>
      </c>
      <c r="C28" s="54">
        <v>1</v>
      </c>
      <c r="D28" s="20" t="s">
        <v>21</v>
      </c>
      <c r="E28" s="73"/>
      <c r="F28" s="59">
        <f t="shared" si="1"/>
        <v>0</v>
      </c>
    </row>
    <row r="29" spans="1:6" x14ac:dyDescent="0.25">
      <c r="A29" s="32" t="s">
        <v>38</v>
      </c>
      <c r="B29" s="56" t="str">
        <f>VLOOKUP(A29,SOUHRN!$A$9:$E$188,2,FALSE)</f>
        <v>Projektor s pevným objektivem, 5000 lm</v>
      </c>
      <c r="C29" s="14">
        <v>1</v>
      </c>
      <c r="D29" s="55" t="s">
        <v>21</v>
      </c>
      <c r="E29" s="73"/>
      <c r="F29" s="59">
        <f t="shared" si="1"/>
        <v>0</v>
      </c>
    </row>
    <row r="30" spans="1:6" x14ac:dyDescent="0.25">
      <c r="A30" s="32" t="s">
        <v>117</v>
      </c>
      <c r="B30" s="56" t="str">
        <f>VLOOKUP(A30,SOUHRN!$A$9:$E$188,2,FALSE)</f>
        <v>Držák projektoru univerzální</v>
      </c>
      <c r="C30" s="14">
        <v>1</v>
      </c>
      <c r="D30" s="55" t="s">
        <v>21</v>
      </c>
      <c r="E30" s="73"/>
      <c r="F30" s="59">
        <f t="shared" si="1"/>
        <v>0</v>
      </c>
    </row>
    <row r="31" spans="1:6" x14ac:dyDescent="0.25">
      <c r="A31" s="32" t="s">
        <v>32</v>
      </c>
      <c r="B31" s="56" t="str">
        <f>VLOOKUP(A31,SOUHRN!$A$9:$E$188,2,FALSE)</f>
        <v>LCD panel pro psaní, vč. pera</v>
      </c>
      <c r="C31" s="14">
        <v>1</v>
      </c>
      <c r="D31" s="55" t="s">
        <v>21</v>
      </c>
      <c r="E31" s="73"/>
      <c r="F31" s="59">
        <f t="shared" si="1"/>
        <v>0</v>
      </c>
    </row>
    <row r="32" spans="1:6" x14ac:dyDescent="0.25">
      <c r="A32" s="32" t="s">
        <v>126</v>
      </c>
      <c r="B32" s="56" t="str">
        <f>VLOOKUP(A32,SOUHRN!$A$9:$E$188,2,FALSE)</f>
        <v>Přípojné místo pro prezentaci v katedře</v>
      </c>
      <c r="C32" s="14">
        <v>1</v>
      </c>
      <c r="D32" s="55" t="s">
        <v>21</v>
      </c>
      <c r="E32" s="73"/>
      <c r="F32" s="59">
        <f t="shared" si="1"/>
        <v>0</v>
      </c>
    </row>
    <row r="33" spans="1:6" x14ac:dyDescent="0.25">
      <c r="A33" s="32" t="s">
        <v>92</v>
      </c>
      <c r="B33" s="56" t="str">
        <f>VLOOKUP(A33,SOUHRN!$A$9:$E$188,2,FALSE)</f>
        <v>Reproduktorové soustavy pasivní sloupové malé</v>
      </c>
      <c r="C33" s="54">
        <v>2</v>
      </c>
      <c r="D33" s="55" t="s">
        <v>21</v>
      </c>
      <c r="E33" s="73"/>
      <c r="F33" s="59">
        <f t="shared" si="1"/>
        <v>0</v>
      </c>
    </row>
    <row r="34" spans="1:6" x14ac:dyDescent="0.25">
      <c r="A34" s="32" t="s">
        <v>95</v>
      </c>
      <c r="B34" s="56" t="str">
        <f>VLOOKUP(A34,SOUHRN!$A$9:$E$188,2,FALSE)</f>
        <v>Výkonový zesilovač (100V nebo nízkoimpedanční)</v>
      </c>
      <c r="C34" s="54">
        <v>1</v>
      </c>
      <c r="D34" s="55" t="s">
        <v>21</v>
      </c>
      <c r="E34" s="73"/>
      <c r="F34" s="59">
        <f t="shared" si="1"/>
        <v>0</v>
      </c>
    </row>
    <row r="35" spans="1:6" x14ac:dyDescent="0.25">
      <c r="A35" s="32" t="s">
        <v>44</v>
      </c>
      <c r="B35" s="56" t="str">
        <f>VLOOKUP(A35,SOUHRN!$A$9:$E$188,2,FALSE)</f>
        <v>Prezentační AV přepínač malý (6 vstupů, HDMI výstup)</v>
      </c>
      <c r="C35" s="54">
        <v>1</v>
      </c>
      <c r="D35" s="55" t="s">
        <v>21</v>
      </c>
      <c r="E35" s="73"/>
      <c r="F35" s="59">
        <f t="shared" si="1"/>
        <v>0</v>
      </c>
    </row>
    <row r="36" spans="1:6" x14ac:dyDescent="0.25">
      <c r="A36" s="32" t="s">
        <v>41</v>
      </c>
      <c r="B36" s="56" t="str">
        <f>VLOOKUP(A36,SOUHRN!$A$9:$E$188,2,FALSE)</f>
        <v>Převodník HDMI - TP/HDBaseT (s náhl. výstupem)</v>
      </c>
      <c r="C36" s="54">
        <v>1</v>
      </c>
      <c r="D36" s="55" t="s">
        <v>21</v>
      </c>
      <c r="E36" s="73"/>
      <c r="F36" s="59">
        <f t="shared" si="1"/>
        <v>0</v>
      </c>
    </row>
    <row r="37" spans="1:6" x14ac:dyDescent="0.25">
      <c r="A37" s="32" t="s">
        <v>47</v>
      </c>
      <c r="B37" s="56" t="str">
        <f>VLOOKUP(A37,SOUHRN!$A$9:$E$188,2,FALSE)</f>
        <v>Ovládací panel/ŘS tlačítkový velký</v>
      </c>
      <c r="C37" s="54">
        <v>1</v>
      </c>
      <c r="D37" s="55" t="s">
        <v>21</v>
      </c>
      <c r="E37" s="73"/>
      <c r="F37" s="59">
        <f t="shared" si="1"/>
        <v>0</v>
      </c>
    </row>
    <row r="38" spans="1:6" x14ac:dyDescent="0.25">
      <c r="A38" s="32" t="s">
        <v>50</v>
      </c>
      <c r="B38" s="56" t="str">
        <f>VLOOKUP(A38,SOUHRN!$A$9:$E$188,2,FALSE)</f>
        <v>Relé jednotka do rozvaděče</v>
      </c>
      <c r="C38" s="54">
        <v>1</v>
      </c>
      <c r="D38" s="55" t="s">
        <v>21</v>
      </c>
      <c r="E38" s="73"/>
      <c r="F38" s="59">
        <f t="shared" si="1"/>
        <v>0</v>
      </c>
    </row>
    <row r="39" spans="1:6" x14ac:dyDescent="0.25">
      <c r="A39" s="32" t="s">
        <v>123</v>
      </c>
      <c r="B39" s="56" t="str">
        <f>VLOOKUP(A39,SOUHRN!$A$9:$E$188,2,FALSE)</f>
        <v>AV rack v katedře - instalační vybavení pro vestavbu AV techniky</v>
      </c>
      <c r="C39" s="14">
        <v>1</v>
      </c>
      <c r="D39" s="55" t="s">
        <v>21</v>
      </c>
      <c r="E39" s="73"/>
      <c r="F39" s="59">
        <f t="shared" si="1"/>
        <v>0</v>
      </c>
    </row>
    <row r="40" spans="1:6" x14ac:dyDescent="0.25">
      <c r="A40" s="32" t="s">
        <v>62</v>
      </c>
      <c r="B40" s="56" t="str">
        <f>VLOOKUP(A40,SOUHRN!$A$9:$E$188,2,FALSE)</f>
        <v>Dálkové/LAN řízení distribuce napájení, 4x 230V (nezávislé)</v>
      </c>
      <c r="C40" s="14">
        <v>1</v>
      </c>
      <c r="D40" s="55" t="s">
        <v>21</v>
      </c>
      <c r="E40" s="73"/>
      <c r="F40" s="59">
        <f t="shared" si="1"/>
        <v>0</v>
      </c>
    </row>
    <row r="41" spans="1:6" x14ac:dyDescent="0.25">
      <c r="A41" s="32" t="s">
        <v>65</v>
      </c>
      <c r="B41" s="56" t="str">
        <f>VLOOKUP(A41,SOUHRN!$A$9:$E$188,2,FALSE)</f>
        <v>Datový přepínač</v>
      </c>
      <c r="C41" s="14">
        <v>1</v>
      </c>
      <c r="D41" s="55" t="s">
        <v>21</v>
      </c>
      <c r="E41" s="73"/>
      <c r="F41" s="59">
        <f t="shared" si="1"/>
        <v>0</v>
      </c>
    </row>
    <row r="42" spans="1:6" x14ac:dyDescent="0.25">
      <c r="A42" s="32" t="s">
        <v>104</v>
      </c>
      <c r="B42" s="56" t="str">
        <f>VLOOKUP(A42,SOUHRN!$A$9:$E$188,2,FALSE)</f>
        <v>SFTP Cat 6a</v>
      </c>
      <c r="C42" s="54">
        <v>30</v>
      </c>
      <c r="D42" s="55" t="s">
        <v>106</v>
      </c>
      <c r="E42" s="73"/>
      <c r="F42" s="59">
        <f t="shared" si="1"/>
        <v>0</v>
      </c>
    </row>
    <row r="43" spans="1:6" ht="15.75" customHeight="1" x14ac:dyDescent="0.25">
      <c r="A43" s="32" t="s">
        <v>111</v>
      </c>
      <c r="B43" s="56" t="str">
        <f>VLOOKUP(A43,SOUHRN!$A$9:$E$188,2,FALSE)</f>
        <v>Repro kabel 2x2,5 mm2</v>
      </c>
      <c r="C43" s="54">
        <v>20</v>
      </c>
      <c r="D43" s="55" t="s">
        <v>106</v>
      </c>
      <c r="E43" s="73"/>
      <c r="F43" s="59">
        <f t="shared" si="1"/>
        <v>0</v>
      </c>
    </row>
    <row r="44" spans="1:6" x14ac:dyDescent="0.25">
      <c r="A44" s="32" t="s">
        <v>129</v>
      </c>
      <c r="B44" s="56" t="str">
        <f>VLOOKUP(A44,SOUHRN!$A$9:$E$188,2,FALSE)</f>
        <v>Montážní a spotřební materiál</v>
      </c>
      <c r="C44" s="54">
        <v>1</v>
      </c>
      <c r="D44" s="20" t="s">
        <v>131</v>
      </c>
      <c r="E44" s="73"/>
      <c r="F44" s="59">
        <f t="shared" si="1"/>
        <v>0</v>
      </c>
    </row>
    <row r="45" spans="1:6" x14ac:dyDescent="0.25">
      <c r="A45" s="32" t="s">
        <v>133</v>
      </c>
      <c r="B45" s="56" t="str">
        <f>VLOOKUP(A45,SOUHRN!$A$9:$E$188,2,FALSE)</f>
        <v>Prováděcí dokumentace</v>
      </c>
      <c r="C45" s="54">
        <v>16</v>
      </c>
      <c r="D45" s="55" t="s">
        <v>135</v>
      </c>
      <c r="E45" s="74"/>
      <c r="F45" s="74"/>
    </row>
    <row r="46" spans="1:6" x14ac:dyDescent="0.25">
      <c r="A46" s="32" t="s">
        <v>136</v>
      </c>
      <c r="B46" s="56" t="str">
        <f>VLOOKUP(A46,SOUHRN!$A$9:$E$188,2,FALSE)</f>
        <v>Štítkování zařízení - identifikační systém</v>
      </c>
      <c r="C46" s="54">
        <v>1</v>
      </c>
      <c r="D46" s="55" t="s">
        <v>135</v>
      </c>
      <c r="E46" s="74"/>
      <c r="F46" s="74"/>
    </row>
    <row r="47" spans="1:6" x14ac:dyDescent="0.25">
      <c r="A47" s="32" t="s">
        <v>138</v>
      </c>
      <c r="B47" s="56" t="str">
        <f>VLOOKUP(A47,SOUHRN!$A$9:$E$188,2,FALSE)</f>
        <v>Demontážní práce původního vybavení</v>
      </c>
      <c r="C47" s="54">
        <v>6</v>
      </c>
      <c r="D47" s="20" t="s">
        <v>135</v>
      </c>
      <c r="E47" s="74"/>
      <c r="F47" s="74"/>
    </row>
    <row r="48" spans="1:6" x14ac:dyDescent="0.25">
      <c r="A48" s="32" t="s">
        <v>140</v>
      </c>
      <c r="B48" s="56" t="str">
        <f>VLOOKUP(A48,SOUHRN!$A$9:$E$188,2,FALSE)</f>
        <v>Příprava kabelových tras</v>
      </c>
      <c r="C48" s="54">
        <v>2</v>
      </c>
      <c r="D48" s="55" t="s">
        <v>135</v>
      </c>
      <c r="E48" s="74"/>
      <c r="F48" s="74"/>
    </row>
    <row r="49" spans="1:6" x14ac:dyDescent="0.25">
      <c r="A49" s="32" t="s">
        <v>142</v>
      </c>
      <c r="B49" s="56" t="str">
        <f>VLOOKUP(A49,SOUHRN!$A$9:$E$188,2,FALSE)</f>
        <v>Montážní a instalační práce</v>
      </c>
      <c r="C49" s="54">
        <v>64</v>
      </c>
      <c r="D49" s="20" t="s">
        <v>135</v>
      </c>
      <c r="E49" s="74"/>
      <c r="F49" s="74"/>
    </row>
    <row r="50" spans="1:6" x14ac:dyDescent="0.25">
      <c r="A50" s="32" t="s">
        <v>144</v>
      </c>
      <c r="B50" s="56" t="str">
        <f>VLOOKUP(A50,SOUHRN!$A$9:$E$188,2,FALSE)</f>
        <v>Programování řídícího systému</v>
      </c>
      <c r="C50" s="54">
        <v>16</v>
      </c>
      <c r="D50" s="20" t="s">
        <v>135</v>
      </c>
      <c r="E50" s="74"/>
      <c r="F50" s="74"/>
    </row>
    <row r="51" spans="1:6" x14ac:dyDescent="0.25">
      <c r="A51" s="32" t="s">
        <v>146</v>
      </c>
      <c r="B51" s="56" t="str">
        <f>VLOOKUP(A51,SOUHRN!$A$9:$E$188,2,FALSE)</f>
        <v xml:space="preserve">Programování řízení osvětlení a žaluzií </v>
      </c>
      <c r="C51" s="54">
        <v>8</v>
      </c>
      <c r="D51" s="20" t="s">
        <v>135</v>
      </c>
      <c r="E51" s="74"/>
      <c r="F51" s="74"/>
    </row>
    <row r="52" spans="1:6" x14ac:dyDescent="0.25">
      <c r="A52" s="32" t="s">
        <v>148</v>
      </c>
      <c r="B52" s="56" t="str">
        <f>VLOOKUP(A52,SOUHRN!$A$9:$E$188,2,FALSE)</f>
        <v>Zprovoznění a zaškolení obsluhy</v>
      </c>
      <c r="C52" s="54">
        <v>4</v>
      </c>
      <c r="D52" s="20" t="s">
        <v>135</v>
      </c>
      <c r="E52" s="74"/>
      <c r="F52" s="74"/>
    </row>
    <row r="53" spans="1:6" ht="15.75" customHeight="1" thickBot="1" x14ac:dyDescent="0.3">
      <c r="A53" s="33"/>
      <c r="B53" s="11"/>
      <c r="C53" s="13"/>
      <c r="D53" s="21"/>
    </row>
    <row r="54" spans="1:6" ht="15.75" customHeight="1" thickTop="1" x14ac:dyDescent="0.25">
      <c r="A54" s="53"/>
      <c r="B54" s="53"/>
      <c r="C54" s="44"/>
      <c r="D54" s="53"/>
      <c r="F54" s="57">
        <f>SUM(F14:F53)</f>
        <v>0</v>
      </c>
    </row>
  </sheetData>
  <sheetProtection sheet="1"/>
  <mergeCells count="1">
    <mergeCell ref="D2:D11"/>
  </mergeCells>
  <pageMargins left="0.23622047244094491" right="0.23622047244094491" top="0.74803149606299213" bottom="0.74803149606299213" header="0.31496062992125978" footer="0.31496062992125978"/>
  <pageSetup paperSize="9" scale="78" fitToHeight="0" orientation="landscape" horizontalDpi="300" r:id="rId1"/>
  <rowBreaks count="1" manualBreakCount="1">
    <brk id="40"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40"/>
  <sheetViews>
    <sheetView view="pageBreakPreview" zoomScaleNormal="100" zoomScaleSheetLayoutView="100" workbookViewId="0">
      <selection activeCell="A15" sqref="A15"/>
    </sheetView>
  </sheetViews>
  <sheetFormatPr defaultRowHeight="15" x14ac:dyDescent="0.25"/>
  <cols>
    <col min="1" max="1" width="21.7109375" style="29" customWidth="1"/>
    <col min="2" max="2" width="70.7109375" style="29" customWidth="1"/>
    <col min="3" max="3" width="7.7109375" style="45" customWidth="1"/>
    <col min="4" max="4" width="50.7109375" style="29" customWidth="1"/>
    <col min="5" max="5" width="18.5703125" style="29" bestFit="1" customWidth="1"/>
    <col min="6" max="6" width="12.85546875" style="29" customWidth="1"/>
  </cols>
  <sheetData>
    <row r="1" spans="1:6" ht="15.75" customHeight="1" thickTop="1" x14ac:dyDescent="0.25">
      <c r="A1" s="66" t="s">
        <v>0</v>
      </c>
      <c r="B1" s="67" t="str">
        <f>SOUHRN!C1</f>
        <v>MUNI AV Technologie</v>
      </c>
      <c r="C1" s="6" t="s">
        <v>154</v>
      </c>
      <c r="D1" s="1"/>
    </row>
    <row r="2" spans="1:6" ht="15" customHeight="1" x14ac:dyDescent="0.25">
      <c r="A2" s="68" t="s">
        <v>2</v>
      </c>
      <c r="B2" s="30"/>
      <c r="D2" s="75" t="s">
        <v>172</v>
      </c>
    </row>
    <row r="3" spans="1:6" x14ac:dyDescent="0.25">
      <c r="A3" s="68" t="s">
        <v>4</v>
      </c>
      <c r="B3" s="10" t="s">
        <v>3</v>
      </c>
      <c r="D3" s="76"/>
    </row>
    <row r="4" spans="1:6" x14ac:dyDescent="0.25">
      <c r="A4" s="68" t="s">
        <v>5</v>
      </c>
      <c r="B4" s="30" t="s">
        <v>156</v>
      </c>
      <c r="D4" s="76"/>
    </row>
    <row r="5" spans="1:6" x14ac:dyDescent="0.25">
      <c r="A5" s="68" t="s">
        <v>7</v>
      </c>
      <c r="B5" s="10" t="s">
        <v>157</v>
      </c>
      <c r="D5" s="76"/>
    </row>
    <row r="6" spans="1:6" x14ac:dyDescent="0.25">
      <c r="A6" s="68" t="s">
        <v>158</v>
      </c>
      <c r="B6" s="10" t="s">
        <v>173</v>
      </c>
      <c r="D6" s="76"/>
    </row>
    <row r="7" spans="1:6" x14ac:dyDescent="0.25">
      <c r="A7" s="68" t="s">
        <v>159</v>
      </c>
      <c r="B7" s="10" t="s">
        <v>170</v>
      </c>
      <c r="D7" s="76"/>
    </row>
    <row r="8" spans="1:6" x14ac:dyDescent="0.25">
      <c r="A8" s="68" t="s">
        <v>161</v>
      </c>
      <c r="B8" s="10" t="str">
        <f ca="1">RIGHT(CELL("filename",A1),LEN(CELL("filename",A1))-FIND("]",CELL("filename",A1)))</f>
        <v>A08_309</v>
      </c>
      <c r="D8" s="76"/>
    </row>
    <row r="9" spans="1:6" x14ac:dyDescent="0.25">
      <c r="A9" s="68" t="s">
        <v>162</v>
      </c>
      <c r="B9" s="10" t="s">
        <v>174</v>
      </c>
      <c r="D9" s="76"/>
    </row>
    <row r="10" spans="1:6" x14ac:dyDescent="0.25">
      <c r="A10" s="68" t="s">
        <v>164</v>
      </c>
      <c r="B10" s="48"/>
      <c r="D10" s="76"/>
    </row>
    <row r="11" spans="1:6" ht="15.75" customHeight="1" thickBot="1" x14ac:dyDescent="0.3">
      <c r="A11" s="69" t="s">
        <v>165</v>
      </c>
      <c r="B11" s="31"/>
      <c r="D11" s="76"/>
    </row>
    <row r="12" spans="1:6" x14ac:dyDescent="0.25">
      <c r="A12" s="5"/>
      <c r="B12" s="7"/>
      <c r="C12" s="43"/>
      <c r="D12" s="8"/>
    </row>
    <row r="13" spans="1:6" ht="31.5" customHeight="1" x14ac:dyDescent="0.25">
      <c r="A13" s="41" t="s">
        <v>9</v>
      </c>
      <c r="B13" s="42" t="s">
        <v>166</v>
      </c>
      <c r="C13" s="2" t="s">
        <v>11</v>
      </c>
      <c r="D13" s="9" t="s">
        <v>12</v>
      </c>
      <c r="E13" s="42" t="s">
        <v>167</v>
      </c>
      <c r="F13" s="42" t="s">
        <v>168</v>
      </c>
    </row>
    <row r="14" spans="1:6" x14ac:dyDescent="0.25">
      <c r="A14" s="32" t="s">
        <v>26</v>
      </c>
      <c r="B14" s="56" t="str">
        <f>VLOOKUP(A14,SOUHRN!$A$9:$E$188,2,FALSE)</f>
        <v>Keramický panel pro projekci a psaní fixem, typ 2</v>
      </c>
      <c r="C14" s="14">
        <v>1</v>
      </c>
      <c r="D14" s="55" t="s">
        <v>21</v>
      </c>
      <c r="E14" s="73"/>
      <c r="F14" s="59">
        <f t="shared" ref="F14:F29" si="0">C14*E14</f>
        <v>0</v>
      </c>
    </row>
    <row r="15" spans="1:6" x14ac:dyDescent="0.25">
      <c r="A15" s="32" t="s">
        <v>38</v>
      </c>
      <c r="B15" s="56" t="str">
        <f>VLOOKUP(A15,SOUHRN!$A$9:$E$188,2,FALSE)</f>
        <v>Projektor s pevným objektivem, 5000 lm</v>
      </c>
      <c r="C15" s="14">
        <v>1</v>
      </c>
      <c r="D15" s="55" t="s">
        <v>21</v>
      </c>
      <c r="E15" s="73"/>
      <c r="F15" s="59">
        <f t="shared" si="0"/>
        <v>0</v>
      </c>
    </row>
    <row r="16" spans="1:6" x14ac:dyDescent="0.25">
      <c r="A16" s="32" t="s">
        <v>117</v>
      </c>
      <c r="B16" s="56" t="str">
        <f>VLOOKUP(A16,SOUHRN!$A$9:$E$188,2,FALSE)</f>
        <v>Držák projektoru univerzální</v>
      </c>
      <c r="C16" s="14">
        <v>1</v>
      </c>
      <c r="D16" s="55" t="s">
        <v>21</v>
      </c>
      <c r="E16" s="73"/>
      <c r="F16" s="59">
        <f t="shared" si="0"/>
        <v>0</v>
      </c>
    </row>
    <row r="17" spans="1:6" x14ac:dyDescent="0.25">
      <c r="A17" s="32" t="s">
        <v>126</v>
      </c>
      <c r="B17" s="56" t="str">
        <f>VLOOKUP(A17,SOUHRN!$A$9:$E$188,2,FALSE)</f>
        <v>Přípojné místo pro prezentaci v katedře</v>
      </c>
      <c r="C17" s="14">
        <v>1</v>
      </c>
      <c r="D17" s="55" t="s">
        <v>21</v>
      </c>
      <c r="E17" s="73"/>
      <c r="F17" s="59">
        <f t="shared" si="0"/>
        <v>0</v>
      </c>
    </row>
    <row r="18" spans="1:6" x14ac:dyDescent="0.25">
      <c r="A18" s="32" t="s">
        <v>92</v>
      </c>
      <c r="B18" s="56" t="str">
        <f>VLOOKUP(A18,SOUHRN!$A$9:$E$188,2,FALSE)</f>
        <v>Reproduktorové soustavy pasivní sloupové malé</v>
      </c>
      <c r="C18" s="54">
        <v>2</v>
      </c>
      <c r="D18" s="55" t="s">
        <v>21</v>
      </c>
      <c r="E18" s="73"/>
      <c r="F18" s="59">
        <f t="shared" si="0"/>
        <v>0</v>
      </c>
    </row>
    <row r="19" spans="1:6" x14ac:dyDescent="0.25">
      <c r="A19" s="32" t="s">
        <v>95</v>
      </c>
      <c r="B19" s="56" t="str">
        <f>VLOOKUP(A19,SOUHRN!$A$9:$E$188,2,FALSE)</f>
        <v>Výkonový zesilovač (100V nebo nízkoimpedanční)</v>
      </c>
      <c r="C19" s="54">
        <v>1</v>
      </c>
      <c r="D19" s="55" t="s">
        <v>21</v>
      </c>
      <c r="E19" s="73"/>
      <c r="F19" s="59">
        <f t="shared" si="0"/>
        <v>0</v>
      </c>
    </row>
    <row r="20" spans="1:6" x14ac:dyDescent="0.25">
      <c r="A20" s="32" t="s">
        <v>44</v>
      </c>
      <c r="B20" s="56" t="str">
        <f>VLOOKUP(A20,SOUHRN!$A$9:$E$188,2,FALSE)</f>
        <v>Prezentační AV přepínač malý (6 vstupů, HDMI výstup)</v>
      </c>
      <c r="C20" s="54">
        <v>1</v>
      </c>
      <c r="D20" s="55" t="s">
        <v>21</v>
      </c>
      <c r="E20" s="73"/>
      <c r="F20" s="59">
        <f t="shared" si="0"/>
        <v>0</v>
      </c>
    </row>
    <row r="21" spans="1:6" x14ac:dyDescent="0.25">
      <c r="A21" s="32" t="s">
        <v>41</v>
      </c>
      <c r="B21" s="56" t="str">
        <f>VLOOKUP(A21,SOUHRN!$A$9:$E$188,2,FALSE)</f>
        <v>Převodník HDMI - TP/HDBaseT (s náhl. výstupem)</v>
      </c>
      <c r="C21" s="54">
        <v>1</v>
      </c>
      <c r="D21" s="55" t="s">
        <v>21</v>
      </c>
      <c r="E21" s="73"/>
      <c r="F21" s="59">
        <f t="shared" si="0"/>
        <v>0</v>
      </c>
    </row>
    <row r="22" spans="1:6" x14ac:dyDescent="0.25">
      <c r="A22" s="32" t="s">
        <v>47</v>
      </c>
      <c r="B22" s="56" t="str">
        <f>VLOOKUP(A22,SOUHRN!$A$9:$E$188,2,FALSE)</f>
        <v>Ovládací panel/ŘS tlačítkový velký</v>
      </c>
      <c r="C22" s="54">
        <v>1</v>
      </c>
      <c r="D22" s="55" t="s">
        <v>21</v>
      </c>
      <c r="E22" s="73"/>
      <c r="F22" s="59">
        <f t="shared" si="0"/>
        <v>0</v>
      </c>
    </row>
    <row r="23" spans="1:6" x14ac:dyDescent="0.25">
      <c r="A23" s="32" t="s">
        <v>50</v>
      </c>
      <c r="B23" s="56" t="str">
        <f>VLOOKUP(A23,SOUHRN!$A$9:$E$188,2,FALSE)</f>
        <v>Relé jednotka do rozvaděče</v>
      </c>
      <c r="C23" s="54">
        <v>1</v>
      </c>
      <c r="D23" s="55" t="s">
        <v>21</v>
      </c>
      <c r="E23" s="73"/>
      <c r="F23" s="59">
        <f t="shared" si="0"/>
        <v>0</v>
      </c>
    </row>
    <row r="24" spans="1:6" x14ac:dyDescent="0.25">
      <c r="A24" s="32" t="s">
        <v>123</v>
      </c>
      <c r="B24" s="56" t="str">
        <f>VLOOKUP(A24,SOUHRN!$A$9:$E$188,2,FALSE)</f>
        <v>AV rack v katedře - instalační vybavení pro vestavbu AV techniky</v>
      </c>
      <c r="C24" s="14">
        <v>1</v>
      </c>
      <c r="D24" s="55" t="s">
        <v>21</v>
      </c>
      <c r="E24" s="73"/>
      <c r="F24" s="59">
        <f t="shared" si="0"/>
        <v>0</v>
      </c>
    </row>
    <row r="25" spans="1:6" x14ac:dyDescent="0.25">
      <c r="A25" s="32" t="s">
        <v>62</v>
      </c>
      <c r="B25" s="56" t="str">
        <f>VLOOKUP(A25,SOUHRN!$A$9:$E$188,2,FALSE)</f>
        <v>Dálkové/LAN řízení distribuce napájení, 4x 230V (nezávislé)</v>
      </c>
      <c r="C25" s="14">
        <v>1</v>
      </c>
      <c r="D25" s="55" t="s">
        <v>21</v>
      </c>
      <c r="E25" s="73"/>
      <c r="F25" s="59">
        <f t="shared" si="0"/>
        <v>0</v>
      </c>
    </row>
    <row r="26" spans="1:6" x14ac:dyDescent="0.25">
      <c r="A26" s="32" t="s">
        <v>65</v>
      </c>
      <c r="B26" s="56" t="str">
        <f>VLOOKUP(A26,SOUHRN!$A$9:$E$188,2,FALSE)</f>
        <v>Datový přepínač</v>
      </c>
      <c r="C26" s="14">
        <v>1</v>
      </c>
      <c r="D26" s="55" t="s">
        <v>21</v>
      </c>
      <c r="E26" s="73"/>
      <c r="F26" s="59">
        <f t="shared" si="0"/>
        <v>0</v>
      </c>
    </row>
    <row r="27" spans="1:6" x14ac:dyDescent="0.25">
      <c r="A27" s="32" t="s">
        <v>104</v>
      </c>
      <c r="B27" s="56" t="str">
        <f>VLOOKUP(A27,SOUHRN!$A$9:$E$188,2,FALSE)</f>
        <v>SFTP Cat 6a</v>
      </c>
      <c r="C27" s="54">
        <v>30</v>
      </c>
      <c r="D27" s="55" t="s">
        <v>106</v>
      </c>
      <c r="E27" s="73"/>
      <c r="F27" s="59">
        <f t="shared" si="0"/>
        <v>0</v>
      </c>
    </row>
    <row r="28" spans="1:6" ht="15.75" customHeight="1" x14ac:dyDescent="0.25">
      <c r="A28" s="32" t="s">
        <v>111</v>
      </c>
      <c r="B28" s="56" t="str">
        <f>VLOOKUP(A28,SOUHRN!$A$9:$E$188,2,FALSE)</f>
        <v>Repro kabel 2x2,5 mm2</v>
      </c>
      <c r="C28" s="54">
        <v>20</v>
      </c>
      <c r="D28" s="55" t="s">
        <v>106</v>
      </c>
      <c r="E28" s="73"/>
      <c r="F28" s="59">
        <f t="shared" si="0"/>
        <v>0</v>
      </c>
    </row>
    <row r="29" spans="1:6" x14ac:dyDescent="0.25">
      <c r="A29" s="32" t="s">
        <v>129</v>
      </c>
      <c r="B29" s="56" t="str">
        <f>VLOOKUP(A29,SOUHRN!$A$9:$E$188,2,FALSE)</f>
        <v>Montážní a spotřební materiál</v>
      </c>
      <c r="C29" s="54">
        <v>1</v>
      </c>
      <c r="D29" s="20" t="s">
        <v>131</v>
      </c>
      <c r="E29" s="73"/>
      <c r="F29" s="59">
        <f t="shared" si="0"/>
        <v>0</v>
      </c>
    </row>
    <row r="30" spans="1:6" x14ac:dyDescent="0.25">
      <c r="A30" s="32" t="s">
        <v>133</v>
      </c>
      <c r="B30" s="56" t="str">
        <f>VLOOKUP(A30,SOUHRN!$A$9:$E$188,2,FALSE)</f>
        <v>Prováděcí dokumentace</v>
      </c>
      <c r="C30" s="54">
        <v>2</v>
      </c>
      <c r="D30" s="55" t="s">
        <v>135</v>
      </c>
      <c r="E30" s="74"/>
      <c r="F30" s="74"/>
    </row>
    <row r="31" spans="1:6" x14ac:dyDescent="0.25">
      <c r="A31" s="32" t="s">
        <v>136</v>
      </c>
      <c r="B31" s="56" t="str">
        <f>VLOOKUP(A31,SOUHRN!$A$9:$E$188,2,FALSE)</f>
        <v>Štítkování zařízení - identifikační systém</v>
      </c>
      <c r="C31" s="54">
        <v>1</v>
      </c>
      <c r="D31" s="55" t="s">
        <v>135</v>
      </c>
      <c r="E31" s="74"/>
      <c r="F31" s="74"/>
    </row>
    <row r="32" spans="1:6" x14ac:dyDescent="0.25">
      <c r="A32" s="32" t="s">
        <v>138</v>
      </c>
      <c r="B32" s="56" t="str">
        <f>VLOOKUP(A32,SOUHRN!$A$9:$E$188,2,FALSE)</f>
        <v>Demontážní práce původního vybavení</v>
      </c>
      <c r="C32" s="54">
        <v>6</v>
      </c>
      <c r="D32" s="20" t="s">
        <v>135</v>
      </c>
      <c r="E32" s="74"/>
      <c r="F32" s="74"/>
    </row>
    <row r="33" spans="1:6" x14ac:dyDescent="0.25">
      <c r="A33" s="32" t="s">
        <v>140</v>
      </c>
      <c r="B33" s="56" t="str">
        <f>VLOOKUP(A33,SOUHRN!$A$9:$E$188,2,FALSE)</f>
        <v>Příprava kabelových tras</v>
      </c>
      <c r="C33" s="54">
        <v>2</v>
      </c>
      <c r="D33" s="55" t="s">
        <v>135</v>
      </c>
      <c r="E33" s="74"/>
      <c r="F33" s="74"/>
    </row>
    <row r="34" spans="1:6" x14ac:dyDescent="0.25">
      <c r="A34" s="32" t="s">
        <v>142</v>
      </c>
      <c r="B34" s="56" t="str">
        <f>VLOOKUP(A34,SOUHRN!$A$9:$E$188,2,FALSE)</f>
        <v>Montážní a instalační práce</v>
      </c>
      <c r="C34" s="54">
        <v>32</v>
      </c>
      <c r="D34" s="20" t="s">
        <v>135</v>
      </c>
      <c r="E34" s="74"/>
      <c r="F34" s="74"/>
    </row>
    <row r="35" spans="1:6" x14ac:dyDescent="0.25">
      <c r="A35" s="32" t="s">
        <v>144</v>
      </c>
      <c r="B35" s="56" t="str">
        <f>VLOOKUP(A35,SOUHRN!$A$9:$E$188,2,FALSE)</f>
        <v>Programování řídícího systému</v>
      </c>
      <c r="C35" s="54">
        <v>16</v>
      </c>
      <c r="D35" s="20" t="s">
        <v>135</v>
      </c>
      <c r="E35" s="74"/>
      <c r="F35" s="74"/>
    </row>
    <row r="36" spans="1:6" x14ac:dyDescent="0.25">
      <c r="A36" s="32" t="s">
        <v>146</v>
      </c>
      <c r="B36" s="56" t="str">
        <f>VLOOKUP(A36,SOUHRN!$A$9:$E$188,2,FALSE)</f>
        <v xml:space="preserve">Programování řízení osvětlení a žaluzií </v>
      </c>
      <c r="C36" s="54">
        <v>8</v>
      </c>
      <c r="D36" s="20" t="s">
        <v>135</v>
      </c>
      <c r="E36" s="74"/>
      <c r="F36" s="74"/>
    </row>
    <row r="37" spans="1:6" x14ac:dyDescent="0.25">
      <c r="A37" s="32" t="s">
        <v>148</v>
      </c>
      <c r="B37" s="56" t="str">
        <f>VLOOKUP(A37,SOUHRN!$A$9:$E$188,2,FALSE)</f>
        <v>Zprovoznění a zaškolení obsluhy</v>
      </c>
      <c r="C37" s="54">
        <v>4</v>
      </c>
      <c r="D37" s="20" t="s">
        <v>135</v>
      </c>
      <c r="E37" s="74"/>
      <c r="F37" s="74"/>
    </row>
    <row r="38" spans="1:6" ht="15.75" customHeight="1" thickBot="1" x14ac:dyDescent="0.3">
      <c r="A38" s="33"/>
      <c r="B38" s="11"/>
      <c r="C38" s="13"/>
      <c r="D38" s="21"/>
      <c r="E38" s="59"/>
      <c r="F38" s="59"/>
    </row>
    <row r="39" spans="1:6" ht="15.75" customHeight="1" thickTop="1" x14ac:dyDescent="0.25">
      <c r="A39" s="53"/>
      <c r="B39" s="53"/>
      <c r="C39" s="44"/>
      <c r="D39" s="53"/>
    </row>
    <row r="40" spans="1:6" x14ac:dyDescent="0.25">
      <c r="F40" s="58">
        <f>SUM(F14:F39)</f>
        <v>0</v>
      </c>
    </row>
  </sheetData>
  <sheetProtection sheet="1"/>
  <mergeCells count="1">
    <mergeCell ref="D2:D11"/>
  </mergeCells>
  <pageMargins left="0.23622047244094491" right="0.23622047244094491" top="0.74803149606299213" bottom="0.74803149606299213" header="0.31496062992125978" footer="0.31496062992125978"/>
  <pageSetup paperSize="9" scale="78" fitToHeight="0" orientation="landscape" horizontalDpi="3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40"/>
  <sheetViews>
    <sheetView view="pageBreakPreview" zoomScaleNormal="100" zoomScaleSheetLayoutView="100" workbookViewId="0"/>
  </sheetViews>
  <sheetFormatPr defaultRowHeight="15" x14ac:dyDescent="0.25"/>
  <cols>
    <col min="1" max="1" width="21.7109375" style="29" customWidth="1"/>
    <col min="2" max="2" width="70.7109375" style="29" customWidth="1"/>
    <col min="3" max="3" width="7.7109375" style="45" customWidth="1"/>
    <col min="4" max="4" width="50.7109375" style="29" customWidth="1"/>
    <col min="5" max="5" width="18.5703125" style="29" bestFit="1" customWidth="1"/>
    <col min="6" max="6" width="12.85546875" style="29" customWidth="1"/>
  </cols>
  <sheetData>
    <row r="1" spans="1:6" ht="15.75" customHeight="1" thickTop="1" x14ac:dyDescent="0.25">
      <c r="A1" s="66" t="s">
        <v>0</v>
      </c>
      <c r="B1" s="67" t="str">
        <f>SOUHRN!C1</f>
        <v>MUNI AV Technologie</v>
      </c>
      <c r="C1" s="6" t="s">
        <v>154</v>
      </c>
      <c r="D1" s="1"/>
    </row>
    <row r="2" spans="1:6" ht="15" customHeight="1" x14ac:dyDescent="0.25">
      <c r="A2" s="68" t="s">
        <v>2</v>
      </c>
      <c r="B2" s="30"/>
      <c r="D2" s="75" t="s">
        <v>175</v>
      </c>
    </row>
    <row r="3" spans="1:6" x14ac:dyDescent="0.25">
      <c r="A3" s="68" t="s">
        <v>4</v>
      </c>
      <c r="B3" s="10" t="s">
        <v>3</v>
      </c>
      <c r="D3" s="76"/>
    </row>
    <row r="4" spans="1:6" x14ac:dyDescent="0.25">
      <c r="A4" s="68" t="s">
        <v>5</v>
      </c>
      <c r="B4" s="30" t="s">
        <v>156</v>
      </c>
      <c r="D4" s="76"/>
    </row>
    <row r="5" spans="1:6" x14ac:dyDescent="0.25">
      <c r="A5" s="68" t="s">
        <v>7</v>
      </c>
      <c r="B5" s="10" t="s">
        <v>157</v>
      </c>
      <c r="D5" s="76"/>
    </row>
    <row r="6" spans="1:6" x14ac:dyDescent="0.25">
      <c r="A6" s="68" t="s">
        <v>158</v>
      </c>
      <c r="B6" s="10" t="s">
        <v>176</v>
      </c>
      <c r="D6" s="76"/>
    </row>
    <row r="7" spans="1:6" x14ac:dyDescent="0.25">
      <c r="A7" s="68" t="s">
        <v>159</v>
      </c>
      <c r="B7" s="10" t="s">
        <v>170</v>
      </c>
      <c r="D7" s="76"/>
    </row>
    <row r="8" spans="1:6" x14ac:dyDescent="0.25">
      <c r="A8" s="68" t="s">
        <v>161</v>
      </c>
      <c r="B8" s="10" t="str">
        <f ca="1">RIGHT(CELL("filename",A1),LEN(CELL("filename",A1))-FIND("]",CELL("filename",A1)))</f>
        <v>A09_316</v>
      </c>
      <c r="D8" s="76"/>
    </row>
    <row r="9" spans="1:6" x14ac:dyDescent="0.25">
      <c r="A9" s="68" t="s">
        <v>162</v>
      </c>
      <c r="B9" s="10" t="s">
        <v>177</v>
      </c>
      <c r="D9" s="76"/>
    </row>
    <row r="10" spans="1:6" x14ac:dyDescent="0.25">
      <c r="A10" s="68" t="s">
        <v>164</v>
      </c>
      <c r="B10" s="48"/>
      <c r="D10" s="76"/>
    </row>
    <row r="11" spans="1:6" ht="15.75" customHeight="1" thickBot="1" x14ac:dyDescent="0.3">
      <c r="A11" s="69" t="s">
        <v>165</v>
      </c>
      <c r="B11" s="31"/>
      <c r="D11" s="76"/>
    </row>
    <row r="12" spans="1:6" x14ac:dyDescent="0.25">
      <c r="A12" s="5"/>
      <c r="B12" s="7"/>
      <c r="C12" s="43"/>
      <c r="D12" s="8"/>
    </row>
    <row r="13" spans="1:6" ht="31.5" customHeight="1" x14ac:dyDescent="0.25">
      <c r="A13" s="41" t="s">
        <v>9</v>
      </c>
      <c r="B13" s="42" t="s">
        <v>166</v>
      </c>
      <c r="C13" s="2" t="s">
        <v>11</v>
      </c>
      <c r="D13" s="9" t="s">
        <v>12</v>
      </c>
      <c r="E13" s="42" t="s">
        <v>167</v>
      </c>
      <c r="F13" s="42" t="s">
        <v>168</v>
      </c>
    </row>
    <row r="14" spans="1:6" x14ac:dyDescent="0.25">
      <c r="A14" s="32" t="s">
        <v>35</v>
      </c>
      <c r="B14" s="56" t="str">
        <f>VLOOKUP(A14,SOUHRN!$A$9:$E$188,2,FALSE)</f>
        <v>Keramická tabule atypická</v>
      </c>
      <c r="C14" s="14">
        <v>1</v>
      </c>
      <c r="D14" s="55" t="s">
        <v>21</v>
      </c>
      <c r="E14" s="73"/>
      <c r="F14" s="59">
        <f t="shared" ref="F14:F30" si="0">C14*E14</f>
        <v>0</v>
      </c>
    </row>
    <row r="15" spans="1:6" x14ac:dyDescent="0.25">
      <c r="A15" s="32" t="s">
        <v>38</v>
      </c>
      <c r="B15" s="56" t="str">
        <f>VLOOKUP(A15,SOUHRN!$A$9:$E$188,2,FALSE)</f>
        <v>Projektor s pevným objektivem, 5000 lm</v>
      </c>
      <c r="C15" s="14">
        <v>1</v>
      </c>
      <c r="D15" s="55" t="s">
        <v>21</v>
      </c>
      <c r="E15" s="73"/>
      <c r="F15" s="59">
        <f t="shared" si="0"/>
        <v>0</v>
      </c>
    </row>
    <row r="16" spans="1:6" x14ac:dyDescent="0.25">
      <c r="A16" s="32" t="s">
        <v>117</v>
      </c>
      <c r="B16" s="56" t="str">
        <f>VLOOKUP(A16,SOUHRN!$A$9:$E$188,2,FALSE)</f>
        <v>Držák projektoru univerzální</v>
      </c>
      <c r="C16" s="14">
        <v>1</v>
      </c>
      <c r="D16" s="55" t="s">
        <v>21</v>
      </c>
      <c r="E16" s="73"/>
      <c r="F16" s="59">
        <f t="shared" si="0"/>
        <v>0</v>
      </c>
    </row>
    <row r="17" spans="1:6" x14ac:dyDescent="0.25">
      <c r="A17" s="32" t="s">
        <v>126</v>
      </c>
      <c r="B17" s="56" t="str">
        <f>VLOOKUP(A17,SOUHRN!$A$9:$E$188,2,FALSE)</f>
        <v>Přípojné místo pro prezentaci v katedře</v>
      </c>
      <c r="C17" s="14">
        <v>1</v>
      </c>
      <c r="D17" s="55" t="s">
        <v>21</v>
      </c>
      <c r="E17" s="73"/>
      <c r="F17" s="59">
        <f t="shared" si="0"/>
        <v>0</v>
      </c>
    </row>
    <row r="18" spans="1:6" x14ac:dyDescent="0.25">
      <c r="A18" s="32" t="s">
        <v>92</v>
      </c>
      <c r="B18" s="56" t="str">
        <f>VLOOKUP(A18,SOUHRN!$A$9:$E$188,2,FALSE)</f>
        <v>Reproduktorové soustavy pasivní sloupové malé</v>
      </c>
      <c r="C18" s="54">
        <v>2</v>
      </c>
      <c r="D18" s="55" t="s">
        <v>21</v>
      </c>
      <c r="E18" s="73"/>
      <c r="F18" s="59">
        <f t="shared" si="0"/>
        <v>0</v>
      </c>
    </row>
    <row r="19" spans="1:6" x14ac:dyDescent="0.25">
      <c r="A19" s="32" t="s">
        <v>95</v>
      </c>
      <c r="B19" s="56" t="str">
        <f>VLOOKUP(A19,SOUHRN!$A$9:$E$188,2,FALSE)</f>
        <v>Výkonový zesilovač (100V nebo nízkoimpedanční)</v>
      </c>
      <c r="C19" s="54">
        <v>1</v>
      </c>
      <c r="D19" s="55" t="s">
        <v>21</v>
      </c>
      <c r="E19" s="73"/>
      <c r="F19" s="59">
        <f t="shared" si="0"/>
        <v>0</v>
      </c>
    </row>
    <row r="20" spans="1:6" x14ac:dyDescent="0.25">
      <c r="A20" s="32" t="s">
        <v>44</v>
      </c>
      <c r="B20" s="56" t="str">
        <f>VLOOKUP(A20,SOUHRN!$A$9:$E$188,2,FALSE)</f>
        <v>Prezentační AV přepínač malý (6 vstupů, HDMI výstup)</v>
      </c>
      <c r="C20" s="54">
        <v>1</v>
      </c>
      <c r="D20" s="55" t="s">
        <v>21</v>
      </c>
      <c r="E20" s="73"/>
      <c r="F20" s="59">
        <f t="shared" si="0"/>
        <v>0</v>
      </c>
    </row>
    <row r="21" spans="1:6" x14ac:dyDescent="0.25">
      <c r="A21" s="32" t="s">
        <v>41</v>
      </c>
      <c r="B21" s="56" t="str">
        <f>VLOOKUP(A21,SOUHRN!$A$9:$E$188,2,FALSE)</f>
        <v>Převodník HDMI - TP/HDBaseT (s náhl. výstupem)</v>
      </c>
      <c r="C21" s="54">
        <v>1</v>
      </c>
      <c r="D21" s="55" t="s">
        <v>21</v>
      </c>
      <c r="E21" s="73"/>
      <c r="F21" s="59">
        <f t="shared" si="0"/>
        <v>0</v>
      </c>
    </row>
    <row r="22" spans="1:6" x14ac:dyDescent="0.25">
      <c r="A22" s="32" t="s">
        <v>47</v>
      </c>
      <c r="B22" s="56" t="str">
        <f>VLOOKUP(A22,SOUHRN!$A$9:$E$188,2,FALSE)</f>
        <v>Ovládací panel/ŘS tlačítkový velký</v>
      </c>
      <c r="C22" s="54">
        <v>1</v>
      </c>
      <c r="D22" s="55" t="s">
        <v>21</v>
      </c>
      <c r="E22" s="73"/>
      <c r="F22" s="59">
        <f t="shared" si="0"/>
        <v>0</v>
      </c>
    </row>
    <row r="23" spans="1:6" x14ac:dyDescent="0.25">
      <c r="A23" s="32" t="s">
        <v>50</v>
      </c>
      <c r="B23" s="56" t="str">
        <f>VLOOKUP(A23,SOUHRN!$A$9:$E$188,2,FALSE)</f>
        <v>Relé jednotka do rozvaděče</v>
      </c>
      <c r="C23" s="54">
        <v>1</v>
      </c>
      <c r="D23" s="55" t="s">
        <v>21</v>
      </c>
      <c r="E23" s="73"/>
      <c r="F23" s="59">
        <f t="shared" si="0"/>
        <v>0</v>
      </c>
    </row>
    <row r="24" spans="1:6" x14ac:dyDescent="0.25">
      <c r="A24" s="32" t="s">
        <v>123</v>
      </c>
      <c r="B24" s="56" t="str">
        <f>VLOOKUP(A24,SOUHRN!$A$9:$E$188,2,FALSE)</f>
        <v>AV rack v katedře - instalační vybavení pro vestavbu AV techniky</v>
      </c>
      <c r="C24" s="14">
        <v>1</v>
      </c>
      <c r="D24" s="55" t="s">
        <v>21</v>
      </c>
      <c r="E24" s="73"/>
      <c r="F24" s="59">
        <f t="shared" si="0"/>
        <v>0</v>
      </c>
    </row>
    <row r="25" spans="1:6" x14ac:dyDescent="0.25">
      <c r="A25" s="32" t="s">
        <v>62</v>
      </c>
      <c r="B25" s="56" t="str">
        <f>VLOOKUP(A25,SOUHRN!$A$9:$E$188,2,FALSE)</f>
        <v>Dálkové/LAN řízení distribuce napájení, 4x 230V (nezávislé)</v>
      </c>
      <c r="C25" s="14">
        <v>1</v>
      </c>
      <c r="D25" s="55" t="s">
        <v>21</v>
      </c>
      <c r="E25" s="73"/>
      <c r="F25" s="59">
        <f t="shared" si="0"/>
        <v>0</v>
      </c>
    </row>
    <row r="26" spans="1:6" x14ac:dyDescent="0.25">
      <c r="A26" s="32" t="s">
        <v>65</v>
      </c>
      <c r="B26" s="56" t="str">
        <f>VLOOKUP(A26,SOUHRN!$A$9:$E$188,2,FALSE)</f>
        <v>Datový přepínač</v>
      </c>
      <c r="C26" s="14">
        <v>1</v>
      </c>
      <c r="D26" s="55" t="s">
        <v>21</v>
      </c>
      <c r="E26" s="73"/>
      <c r="F26" s="59">
        <f t="shared" si="0"/>
        <v>0</v>
      </c>
    </row>
    <row r="27" spans="1:6" x14ac:dyDescent="0.25">
      <c r="A27" s="32" t="s">
        <v>150</v>
      </c>
      <c r="B27" s="56" t="str">
        <f>VLOOKUP(A27,SOUHRN!$A$9:$E$188,2,FALSE)</f>
        <v>Katedra</v>
      </c>
      <c r="C27" s="14">
        <v>1</v>
      </c>
      <c r="D27" s="55" t="s">
        <v>21</v>
      </c>
      <c r="E27" s="73"/>
      <c r="F27" s="59">
        <f t="shared" si="0"/>
        <v>0</v>
      </c>
    </row>
    <row r="28" spans="1:6" x14ac:dyDescent="0.25">
      <c r="A28" s="32" t="s">
        <v>104</v>
      </c>
      <c r="B28" s="56" t="str">
        <f>VLOOKUP(A28,SOUHRN!$A$9:$E$188,2,FALSE)</f>
        <v>SFTP Cat 6a</v>
      </c>
      <c r="C28" s="54">
        <v>30</v>
      </c>
      <c r="D28" s="55" t="s">
        <v>106</v>
      </c>
      <c r="E28" s="73"/>
      <c r="F28" s="59">
        <f t="shared" si="0"/>
        <v>0</v>
      </c>
    </row>
    <row r="29" spans="1:6" ht="15.75" customHeight="1" x14ac:dyDescent="0.25">
      <c r="A29" s="32" t="s">
        <v>111</v>
      </c>
      <c r="B29" s="56" t="str">
        <f>VLOOKUP(A29,SOUHRN!$A$9:$E$188,2,FALSE)</f>
        <v>Repro kabel 2x2,5 mm2</v>
      </c>
      <c r="C29" s="54">
        <v>20</v>
      </c>
      <c r="D29" s="55" t="s">
        <v>106</v>
      </c>
      <c r="E29" s="73"/>
      <c r="F29" s="59">
        <f t="shared" si="0"/>
        <v>0</v>
      </c>
    </row>
    <row r="30" spans="1:6" x14ac:dyDescent="0.25">
      <c r="A30" s="32" t="s">
        <v>129</v>
      </c>
      <c r="B30" s="56" t="str">
        <f>VLOOKUP(A30,SOUHRN!$A$9:$E$188,2,FALSE)</f>
        <v>Montážní a spotřební materiál</v>
      </c>
      <c r="C30" s="54">
        <v>1</v>
      </c>
      <c r="D30" s="20" t="s">
        <v>131</v>
      </c>
      <c r="E30" s="73"/>
      <c r="F30" s="59">
        <f t="shared" si="0"/>
        <v>0</v>
      </c>
    </row>
    <row r="31" spans="1:6" x14ac:dyDescent="0.25">
      <c r="A31" s="32" t="s">
        <v>133</v>
      </c>
      <c r="B31" s="56" t="str">
        <f>VLOOKUP(A31,SOUHRN!$A$9:$E$188,2,FALSE)</f>
        <v>Prováděcí dokumentace</v>
      </c>
      <c r="C31" s="54">
        <v>2</v>
      </c>
      <c r="D31" s="55" t="s">
        <v>135</v>
      </c>
      <c r="E31" s="74"/>
      <c r="F31" s="74"/>
    </row>
    <row r="32" spans="1:6" x14ac:dyDescent="0.25">
      <c r="A32" s="32" t="s">
        <v>136</v>
      </c>
      <c r="B32" s="56" t="str">
        <f>VLOOKUP(A32,SOUHRN!$A$9:$E$188,2,FALSE)</f>
        <v>Štítkování zařízení - identifikační systém</v>
      </c>
      <c r="C32" s="54">
        <v>1</v>
      </c>
      <c r="D32" s="55" t="s">
        <v>135</v>
      </c>
      <c r="E32" s="74"/>
      <c r="F32" s="74"/>
    </row>
    <row r="33" spans="1:6" x14ac:dyDescent="0.25">
      <c r="A33" s="32" t="s">
        <v>138</v>
      </c>
      <c r="B33" s="56" t="str">
        <f>VLOOKUP(A33,SOUHRN!$A$9:$E$188,2,FALSE)</f>
        <v>Demontážní práce původního vybavení</v>
      </c>
      <c r="C33" s="54">
        <v>6</v>
      </c>
      <c r="D33" s="20" t="s">
        <v>135</v>
      </c>
      <c r="E33" s="74"/>
      <c r="F33" s="74"/>
    </row>
    <row r="34" spans="1:6" x14ac:dyDescent="0.25">
      <c r="A34" s="32" t="s">
        <v>140</v>
      </c>
      <c r="B34" s="56" t="str">
        <f>VLOOKUP(A34,SOUHRN!$A$9:$E$188,2,FALSE)</f>
        <v>Příprava kabelových tras</v>
      </c>
      <c r="C34" s="54">
        <v>2</v>
      </c>
      <c r="D34" s="55" t="s">
        <v>135</v>
      </c>
      <c r="E34" s="74"/>
      <c r="F34" s="74"/>
    </row>
    <row r="35" spans="1:6" x14ac:dyDescent="0.25">
      <c r="A35" s="32" t="s">
        <v>142</v>
      </c>
      <c r="B35" s="56" t="str">
        <f>VLOOKUP(A35,SOUHRN!$A$9:$E$188,2,FALSE)</f>
        <v>Montážní a instalační práce</v>
      </c>
      <c r="C35" s="54">
        <v>32</v>
      </c>
      <c r="D35" s="20" t="s">
        <v>135</v>
      </c>
      <c r="E35" s="74"/>
      <c r="F35" s="74"/>
    </row>
    <row r="36" spans="1:6" x14ac:dyDescent="0.25">
      <c r="A36" s="32" t="s">
        <v>144</v>
      </c>
      <c r="B36" s="56" t="str">
        <f>VLOOKUP(A36,SOUHRN!$A$9:$E$188,2,FALSE)</f>
        <v>Programování řídícího systému</v>
      </c>
      <c r="C36" s="54">
        <v>16</v>
      </c>
      <c r="D36" s="20" t="s">
        <v>135</v>
      </c>
      <c r="E36" s="74"/>
      <c r="F36" s="74"/>
    </row>
    <row r="37" spans="1:6" x14ac:dyDescent="0.25">
      <c r="A37" s="32" t="s">
        <v>146</v>
      </c>
      <c r="B37" s="56" t="str">
        <f>VLOOKUP(A37,SOUHRN!$A$9:$E$188,2,FALSE)</f>
        <v xml:space="preserve">Programování řízení osvětlení a žaluzií </v>
      </c>
      <c r="C37" s="54">
        <v>8</v>
      </c>
      <c r="D37" s="20" t="s">
        <v>135</v>
      </c>
      <c r="E37" s="74"/>
      <c r="F37" s="74"/>
    </row>
    <row r="38" spans="1:6" x14ac:dyDescent="0.25">
      <c r="A38" s="32" t="s">
        <v>148</v>
      </c>
      <c r="B38" s="56" t="str">
        <f>VLOOKUP(A38,SOUHRN!$A$9:$E$188,2,FALSE)</f>
        <v>Zprovoznění a zaškolení obsluhy</v>
      </c>
      <c r="C38" s="54">
        <v>4</v>
      </c>
      <c r="D38" s="20" t="s">
        <v>135</v>
      </c>
      <c r="E38" s="74"/>
      <c r="F38" s="74"/>
    </row>
    <row r="39" spans="1:6" ht="15.75" customHeight="1" thickBot="1" x14ac:dyDescent="0.3">
      <c r="A39" s="33"/>
      <c r="B39" s="11"/>
      <c r="C39" s="13"/>
      <c r="D39" s="21"/>
    </row>
    <row r="40" spans="1:6" ht="15.75" customHeight="1" thickTop="1" x14ac:dyDescent="0.25">
      <c r="A40" s="53"/>
      <c r="B40" s="53"/>
      <c r="C40" s="44"/>
      <c r="D40" s="53"/>
      <c r="F40" s="57">
        <f>SUM(F14:F39)</f>
        <v>0</v>
      </c>
    </row>
  </sheetData>
  <sheetProtection sheet="1"/>
  <mergeCells count="1">
    <mergeCell ref="D2:D11"/>
  </mergeCells>
  <pageMargins left="0.23622047244094491" right="0.23622047244094491" top="0.74803149606299213" bottom="0.74803149606299213" header="0.31496062992125978" footer="0.31496062992125978"/>
  <pageSetup paperSize="9" scale="78" fitToHeight="0" orientation="landscape" horizontalDpi="3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40"/>
  <sheetViews>
    <sheetView view="pageBreakPreview" zoomScaleNormal="100" zoomScaleSheetLayoutView="100" workbookViewId="0">
      <selection activeCell="A15" sqref="A15"/>
    </sheetView>
  </sheetViews>
  <sheetFormatPr defaultRowHeight="15" x14ac:dyDescent="0.25"/>
  <cols>
    <col min="1" max="1" width="21.7109375" style="29" customWidth="1"/>
    <col min="2" max="2" width="70.7109375" style="29" customWidth="1"/>
    <col min="3" max="3" width="7.7109375" style="45" customWidth="1"/>
    <col min="4" max="4" width="50.7109375" style="29" customWidth="1"/>
    <col min="5" max="5" width="18.5703125" style="29" bestFit="1" customWidth="1"/>
    <col min="6" max="6" width="12.85546875" style="29" customWidth="1"/>
  </cols>
  <sheetData>
    <row r="1" spans="1:6" ht="15.75" customHeight="1" thickTop="1" x14ac:dyDescent="0.25">
      <c r="A1" s="66" t="s">
        <v>0</v>
      </c>
      <c r="B1" s="67" t="str">
        <f>SOUHRN!C1</f>
        <v>MUNI AV Technologie</v>
      </c>
      <c r="C1" s="6" t="s">
        <v>154</v>
      </c>
      <c r="D1" s="1"/>
    </row>
    <row r="2" spans="1:6" ht="15" customHeight="1" x14ac:dyDescent="0.25">
      <c r="A2" s="68" t="s">
        <v>2</v>
      </c>
      <c r="B2" s="30"/>
      <c r="D2" s="75" t="s">
        <v>172</v>
      </c>
    </row>
    <row r="3" spans="1:6" x14ac:dyDescent="0.25">
      <c r="A3" s="68" t="s">
        <v>4</v>
      </c>
      <c r="B3" s="30" t="s">
        <v>3</v>
      </c>
      <c r="D3" s="76"/>
    </row>
    <row r="4" spans="1:6" x14ac:dyDescent="0.25">
      <c r="A4" s="68" t="s">
        <v>5</v>
      </c>
      <c r="B4" s="30" t="s">
        <v>156</v>
      </c>
      <c r="D4" s="76"/>
    </row>
    <row r="5" spans="1:6" x14ac:dyDescent="0.25">
      <c r="A5" s="68" t="s">
        <v>7</v>
      </c>
      <c r="B5" s="10" t="s">
        <v>157</v>
      </c>
      <c r="D5" s="76"/>
    </row>
    <row r="6" spans="1:6" x14ac:dyDescent="0.25">
      <c r="A6" s="68" t="s">
        <v>158</v>
      </c>
      <c r="B6" s="10" t="s">
        <v>178</v>
      </c>
      <c r="D6" s="76"/>
    </row>
    <row r="7" spans="1:6" x14ac:dyDescent="0.25">
      <c r="A7" s="68" t="s">
        <v>159</v>
      </c>
      <c r="B7" s="10" t="s">
        <v>170</v>
      </c>
      <c r="D7" s="76"/>
    </row>
    <row r="8" spans="1:6" x14ac:dyDescent="0.25">
      <c r="A8" s="68" t="s">
        <v>161</v>
      </c>
      <c r="B8" s="10" t="str">
        <f ca="1">RIGHT(CELL("filename",A1),LEN(CELL("filename",A1))-FIND("]",CELL("filename",A1)))</f>
        <v>A12_311</v>
      </c>
      <c r="D8" s="76"/>
    </row>
    <row r="9" spans="1:6" x14ac:dyDescent="0.25">
      <c r="A9" s="68" t="s">
        <v>162</v>
      </c>
      <c r="B9" s="10" t="s">
        <v>179</v>
      </c>
      <c r="D9" s="76"/>
    </row>
    <row r="10" spans="1:6" x14ac:dyDescent="0.25">
      <c r="A10" s="68" t="s">
        <v>164</v>
      </c>
      <c r="B10" s="48"/>
      <c r="D10" s="76"/>
    </row>
    <row r="11" spans="1:6" ht="15.75" customHeight="1" thickBot="1" x14ac:dyDescent="0.3">
      <c r="A11" s="69" t="s">
        <v>165</v>
      </c>
      <c r="B11" s="31"/>
      <c r="D11" s="76"/>
    </row>
    <row r="12" spans="1:6" x14ac:dyDescent="0.25">
      <c r="A12" s="5"/>
      <c r="B12" s="7"/>
      <c r="C12" s="43"/>
      <c r="D12" s="8"/>
    </row>
    <row r="13" spans="1:6" ht="31.5" customHeight="1" x14ac:dyDescent="0.25">
      <c r="A13" s="41" t="s">
        <v>9</v>
      </c>
      <c r="B13" s="42" t="s">
        <v>166</v>
      </c>
      <c r="C13" s="2" t="s">
        <v>11</v>
      </c>
      <c r="D13" s="9" t="s">
        <v>12</v>
      </c>
      <c r="E13" s="42" t="s">
        <v>167</v>
      </c>
      <c r="F13" s="42" t="s">
        <v>168</v>
      </c>
    </row>
    <row r="14" spans="1:6" x14ac:dyDescent="0.25">
      <c r="A14" s="32" t="s">
        <v>26</v>
      </c>
      <c r="B14" s="56" t="str">
        <f>VLOOKUP(A14,SOUHRN!$A$9:$E$188,2,FALSE)</f>
        <v>Keramický panel pro projekci a psaní fixem, typ 2</v>
      </c>
      <c r="C14" s="14">
        <v>1</v>
      </c>
      <c r="D14" s="55" t="s">
        <v>21</v>
      </c>
      <c r="E14" s="73"/>
      <c r="F14" s="59">
        <f t="shared" ref="F14:F29" si="0">C14*E14</f>
        <v>0</v>
      </c>
    </row>
    <row r="15" spans="1:6" x14ac:dyDescent="0.25">
      <c r="A15" s="32" t="s">
        <v>38</v>
      </c>
      <c r="B15" s="56" t="str">
        <f>VLOOKUP(A15,SOUHRN!$A$9:$E$188,2,FALSE)</f>
        <v>Projektor s pevným objektivem, 5000 lm</v>
      </c>
      <c r="C15" s="14">
        <v>1</v>
      </c>
      <c r="D15" s="55" t="s">
        <v>21</v>
      </c>
      <c r="E15" s="73"/>
      <c r="F15" s="59">
        <f t="shared" si="0"/>
        <v>0</v>
      </c>
    </row>
    <row r="16" spans="1:6" x14ac:dyDescent="0.25">
      <c r="A16" s="32" t="s">
        <v>117</v>
      </c>
      <c r="B16" s="56" t="str">
        <f>VLOOKUP(A16,SOUHRN!$A$9:$E$188,2,FALSE)</f>
        <v>Držák projektoru univerzální</v>
      </c>
      <c r="C16" s="14">
        <v>1</v>
      </c>
      <c r="D16" s="55" t="s">
        <v>21</v>
      </c>
      <c r="E16" s="73"/>
      <c r="F16" s="59">
        <f t="shared" si="0"/>
        <v>0</v>
      </c>
    </row>
    <row r="17" spans="1:6" x14ac:dyDescent="0.25">
      <c r="A17" s="32" t="s">
        <v>126</v>
      </c>
      <c r="B17" s="56" t="str">
        <f>VLOOKUP(A17,SOUHRN!$A$9:$E$188,2,FALSE)</f>
        <v>Přípojné místo pro prezentaci v katedře</v>
      </c>
      <c r="C17" s="14">
        <v>1</v>
      </c>
      <c r="D17" s="55" t="s">
        <v>21</v>
      </c>
      <c r="E17" s="73"/>
      <c r="F17" s="59">
        <f t="shared" si="0"/>
        <v>0</v>
      </c>
    </row>
    <row r="18" spans="1:6" x14ac:dyDescent="0.25">
      <c r="A18" s="32" t="s">
        <v>92</v>
      </c>
      <c r="B18" s="56" t="str">
        <f>VLOOKUP(A18,SOUHRN!$A$9:$E$188,2,FALSE)</f>
        <v>Reproduktorové soustavy pasivní sloupové malé</v>
      </c>
      <c r="C18" s="54">
        <v>2</v>
      </c>
      <c r="D18" s="55" t="s">
        <v>21</v>
      </c>
      <c r="E18" s="73"/>
      <c r="F18" s="59">
        <f t="shared" si="0"/>
        <v>0</v>
      </c>
    </row>
    <row r="19" spans="1:6" x14ac:dyDescent="0.25">
      <c r="A19" s="32" t="s">
        <v>95</v>
      </c>
      <c r="B19" s="56" t="str">
        <f>VLOOKUP(A19,SOUHRN!$A$9:$E$188,2,FALSE)</f>
        <v>Výkonový zesilovač (100V nebo nízkoimpedanční)</v>
      </c>
      <c r="C19" s="54">
        <v>1</v>
      </c>
      <c r="D19" s="55" t="s">
        <v>21</v>
      </c>
      <c r="E19" s="73"/>
      <c r="F19" s="59">
        <f t="shared" si="0"/>
        <v>0</v>
      </c>
    </row>
    <row r="20" spans="1:6" x14ac:dyDescent="0.25">
      <c r="A20" s="32" t="s">
        <v>44</v>
      </c>
      <c r="B20" s="56" t="str">
        <f>VLOOKUP(A20,SOUHRN!$A$9:$E$188,2,FALSE)</f>
        <v>Prezentační AV přepínač malý (6 vstupů, HDMI výstup)</v>
      </c>
      <c r="C20" s="54">
        <v>1</v>
      </c>
      <c r="D20" s="55" t="s">
        <v>21</v>
      </c>
      <c r="E20" s="73"/>
      <c r="F20" s="59">
        <f t="shared" si="0"/>
        <v>0</v>
      </c>
    </row>
    <row r="21" spans="1:6" x14ac:dyDescent="0.25">
      <c r="A21" s="32" t="s">
        <v>41</v>
      </c>
      <c r="B21" s="56" t="str">
        <f>VLOOKUP(A21,SOUHRN!$A$9:$E$188,2,FALSE)</f>
        <v>Převodník HDMI - TP/HDBaseT (s náhl. výstupem)</v>
      </c>
      <c r="C21" s="54">
        <v>1</v>
      </c>
      <c r="D21" s="55" t="s">
        <v>21</v>
      </c>
      <c r="E21" s="73"/>
      <c r="F21" s="59">
        <f t="shared" si="0"/>
        <v>0</v>
      </c>
    </row>
    <row r="22" spans="1:6" x14ac:dyDescent="0.25">
      <c r="A22" s="32" t="s">
        <v>47</v>
      </c>
      <c r="B22" s="56" t="str">
        <f>VLOOKUP(A22,SOUHRN!$A$9:$E$188,2,FALSE)</f>
        <v>Ovládací panel/ŘS tlačítkový velký</v>
      </c>
      <c r="C22" s="54">
        <v>1</v>
      </c>
      <c r="D22" s="55" t="s">
        <v>21</v>
      </c>
      <c r="E22" s="73"/>
      <c r="F22" s="59">
        <f t="shared" si="0"/>
        <v>0</v>
      </c>
    </row>
    <row r="23" spans="1:6" x14ac:dyDescent="0.25">
      <c r="A23" s="32" t="s">
        <v>50</v>
      </c>
      <c r="B23" s="56" t="str">
        <f>VLOOKUP(A23,SOUHRN!$A$9:$E$188,2,FALSE)</f>
        <v>Relé jednotka do rozvaděče</v>
      </c>
      <c r="C23" s="54">
        <v>1</v>
      </c>
      <c r="D23" s="55" t="s">
        <v>21</v>
      </c>
      <c r="E23" s="73"/>
      <c r="F23" s="59">
        <f t="shared" si="0"/>
        <v>0</v>
      </c>
    </row>
    <row r="24" spans="1:6" x14ac:dyDescent="0.25">
      <c r="A24" s="32" t="s">
        <v>123</v>
      </c>
      <c r="B24" s="56" t="str">
        <f>VLOOKUP(A24,SOUHRN!$A$9:$E$188,2,FALSE)</f>
        <v>AV rack v katedře - instalační vybavení pro vestavbu AV techniky</v>
      </c>
      <c r="C24" s="14">
        <v>1</v>
      </c>
      <c r="D24" s="55" t="s">
        <v>21</v>
      </c>
      <c r="E24" s="73"/>
      <c r="F24" s="59">
        <f t="shared" si="0"/>
        <v>0</v>
      </c>
    </row>
    <row r="25" spans="1:6" x14ac:dyDescent="0.25">
      <c r="A25" s="32" t="s">
        <v>62</v>
      </c>
      <c r="B25" s="56" t="str">
        <f>VLOOKUP(A25,SOUHRN!$A$9:$E$188,2,FALSE)</f>
        <v>Dálkové/LAN řízení distribuce napájení, 4x 230V (nezávislé)</v>
      </c>
      <c r="C25" s="14">
        <v>1</v>
      </c>
      <c r="D25" s="55" t="s">
        <v>21</v>
      </c>
      <c r="E25" s="73"/>
      <c r="F25" s="59">
        <f t="shared" si="0"/>
        <v>0</v>
      </c>
    </row>
    <row r="26" spans="1:6" x14ac:dyDescent="0.25">
      <c r="A26" s="32" t="s">
        <v>65</v>
      </c>
      <c r="B26" s="56" t="str">
        <f>VLOOKUP(A26,SOUHRN!$A$9:$E$188,2,FALSE)</f>
        <v>Datový přepínač</v>
      </c>
      <c r="C26" s="14">
        <v>1</v>
      </c>
      <c r="D26" s="55" t="s">
        <v>21</v>
      </c>
      <c r="E26" s="73"/>
      <c r="F26" s="59">
        <f t="shared" si="0"/>
        <v>0</v>
      </c>
    </row>
    <row r="27" spans="1:6" x14ac:dyDescent="0.25">
      <c r="A27" s="32" t="s">
        <v>104</v>
      </c>
      <c r="B27" s="56" t="str">
        <f>VLOOKUP(A27,SOUHRN!$A$9:$E$188,2,FALSE)</f>
        <v>SFTP Cat 6a</v>
      </c>
      <c r="C27" s="54">
        <v>30</v>
      </c>
      <c r="D27" s="55" t="s">
        <v>106</v>
      </c>
      <c r="E27" s="73"/>
      <c r="F27" s="59">
        <f t="shared" si="0"/>
        <v>0</v>
      </c>
    </row>
    <row r="28" spans="1:6" ht="15.75" customHeight="1" x14ac:dyDescent="0.25">
      <c r="A28" s="32" t="s">
        <v>111</v>
      </c>
      <c r="B28" s="56" t="str">
        <f>VLOOKUP(A28,SOUHRN!$A$9:$E$188,2,FALSE)</f>
        <v>Repro kabel 2x2,5 mm2</v>
      </c>
      <c r="C28" s="54">
        <v>20</v>
      </c>
      <c r="D28" s="55" t="s">
        <v>106</v>
      </c>
      <c r="E28" s="73"/>
      <c r="F28" s="59">
        <f t="shared" si="0"/>
        <v>0</v>
      </c>
    </row>
    <row r="29" spans="1:6" x14ac:dyDescent="0.25">
      <c r="A29" s="32" t="s">
        <v>129</v>
      </c>
      <c r="B29" s="56" t="str">
        <f>VLOOKUP(A29,SOUHRN!$A$9:$E$188,2,FALSE)</f>
        <v>Montážní a spotřební materiál</v>
      </c>
      <c r="C29" s="54">
        <v>1</v>
      </c>
      <c r="D29" s="20" t="s">
        <v>131</v>
      </c>
      <c r="E29" s="73"/>
      <c r="F29" s="59">
        <f t="shared" si="0"/>
        <v>0</v>
      </c>
    </row>
    <row r="30" spans="1:6" x14ac:dyDescent="0.25">
      <c r="A30" s="32" t="s">
        <v>133</v>
      </c>
      <c r="B30" s="56" t="str">
        <f>VLOOKUP(A30,SOUHRN!$A$9:$E$188,2,FALSE)</f>
        <v>Prováděcí dokumentace</v>
      </c>
      <c r="C30" s="54">
        <v>2</v>
      </c>
      <c r="D30" s="55" t="s">
        <v>135</v>
      </c>
      <c r="E30" s="74"/>
      <c r="F30" s="74"/>
    </row>
    <row r="31" spans="1:6" x14ac:dyDescent="0.25">
      <c r="A31" s="32" t="s">
        <v>136</v>
      </c>
      <c r="B31" s="56" t="str">
        <f>VLOOKUP(A31,SOUHRN!$A$9:$E$188,2,FALSE)</f>
        <v>Štítkování zařízení - identifikační systém</v>
      </c>
      <c r="C31" s="54">
        <v>1</v>
      </c>
      <c r="D31" s="55" t="s">
        <v>135</v>
      </c>
      <c r="E31" s="74"/>
      <c r="F31" s="74"/>
    </row>
    <row r="32" spans="1:6" x14ac:dyDescent="0.25">
      <c r="A32" s="32" t="s">
        <v>138</v>
      </c>
      <c r="B32" s="56" t="str">
        <f>VLOOKUP(A32,SOUHRN!$A$9:$E$188,2,FALSE)</f>
        <v>Demontážní práce původního vybavení</v>
      </c>
      <c r="C32" s="54">
        <v>6</v>
      </c>
      <c r="D32" s="20" t="s">
        <v>135</v>
      </c>
      <c r="E32" s="74"/>
      <c r="F32" s="74"/>
    </row>
    <row r="33" spans="1:6" x14ac:dyDescent="0.25">
      <c r="A33" s="32" t="s">
        <v>140</v>
      </c>
      <c r="B33" s="56" t="str">
        <f>VLOOKUP(A33,SOUHRN!$A$9:$E$188,2,FALSE)</f>
        <v>Příprava kabelových tras</v>
      </c>
      <c r="C33" s="54">
        <v>2</v>
      </c>
      <c r="D33" s="55" t="s">
        <v>135</v>
      </c>
      <c r="E33" s="74"/>
      <c r="F33" s="74"/>
    </row>
    <row r="34" spans="1:6" x14ac:dyDescent="0.25">
      <c r="A34" s="32" t="s">
        <v>142</v>
      </c>
      <c r="B34" s="56" t="str">
        <f>VLOOKUP(A34,SOUHRN!$A$9:$E$188,2,FALSE)</f>
        <v>Montážní a instalační práce</v>
      </c>
      <c r="C34" s="54">
        <v>32</v>
      </c>
      <c r="D34" s="20" t="s">
        <v>135</v>
      </c>
      <c r="E34" s="74"/>
      <c r="F34" s="74"/>
    </row>
    <row r="35" spans="1:6" x14ac:dyDescent="0.25">
      <c r="A35" s="32" t="s">
        <v>144</v>
      </c>
      <c r="B35" s="56" t="str">
        <f>VLOOKUP(A35,SOUHRN!$A$9:$E$188,2,FALSE)</f>
        <v>Programování řídícího systému</v>
      </c>
      <c r="C35" s="54">
        <v>16</v>
      </c>
      <c r="D35" s="20" t="s">
        <v>135</v>
      </c>
      <c r="E35" s="74"/>
      <c r="F35" s="74"/>
    </row>
    <row r="36" spans="1:6" x14ac:dyDescent="0.25">
      <c r="A36" s="32" t="s">
        <v>146</v>
      </c>
      <c r="B36" s="56" t="str">
        <f>VLOOKUP(A36,SOUHRN!$A$9:$E$188,2,FALSE)</f>
        <v xml:space="preserve">Programování řízení osvětlení a žaluzií </v>
      </c>
      <c r="C36" s="54">
        <v>8</v>
      </c>
      <c r="D36" s="20" t="s">
        <v>135</v>
      </c>
      <c r="E36" s="74"/>
      <c r="F36" s="74"/>
    </row>
    <row r="37" spans="1:6" x14ac:dyDescent="0.25">
      <c r="A37" s="32" t="s">
        <v>148</v>
      </c>
      <c r="B37" s="56" t="str">
        <f>VLOOKUP(A37,SOUHRN!$A$9:$E$188,2,FALSE)</f>
        <v>Zprovoznění a zaškolení obsluhy</v>
      </c>
      <c r="C37" s="54">
        <v>4</v>
      </c>
      <c r="D37" s="20" t="s">
        <v>135</v>
      </c>
      <c r="E37" s="74"/>
      <c r="F37" s="74"/>
    </row>
    <row r="38" spans="1:6" ht="15.75" customHeight="1" thickBot="1" x14ac:dyDescent="0.3">
      <c r="A38" s="33"/>
      <c r="B38" s="11"/>
      <c r="C38" s="13"/>
      <c r="D38" s="21"/>
      <c r="E38" s="59"/>
      <c r="F38" s="59"/>
    </row>
    <row r="39" spans="1:6" ht="15.75" customHeight="1" thickTop="1" x14ac:dyDescent="0.25">
      <c r="A39" s="53"/>
      <c r="B39" s="53"/>
      <c r="C39" s="44"/>
      <c r="D39" s="53"/>
    </row>
    <row r="40" spans="1:6" x14ac:dyDescent="0.25">
      <c r="F40" s="58">
        <f>SUM(F14:F39)</f>
        <v>0</v>
      </c>
    </row>
  </sheetData>
  <sheetProtection sheet="1"/>
  <mergeCells count="1">
    <mergeCell ref="D2:D11"/>
  </mergeCells>
  <pageMargins left="0.23622047244094491" right="0.23622047244094491" top="0.74803149606299213" bottom="0.74803149606299213" header="0.31496062992125978" footer="0.31496062992125978"/>
  <pageSetup paperSize="9" scale="78" fitToHeight="0" orientation="landscape" horizontalDpi="30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36"/>
  <sheetViews>
    <sheetView view="pageBreakPreview" zoomScaleNormal="100" zoomScaleSheetLayoutView="100" workbookViewId="0">
      <selection activeCell="B28" sqref="B28"/>
    </sheetView>
  </sheetViews>
  <sheetFormatPr defaultRowHeight="15" x14ac:dyDescent="0.25"/>
  <cols>
    <col min="1" max="1" width="21.7109375" style="29" customWidth="1"/>
    <col min="2" max="2" width="70.7109375" style="29" customWidth="1"/>
    <col min="3" max="3" width="7.7109375" style="45" customWidth="1"/>
    <col min="4" max="4" width="50.7109375" style="29" customWidth="1"/>
    <col min="5" max="5" width="18.5703125" style="29" bestFit="1" customWidth="1"/>
    <col min="6" max="6" width="12.85546875" style="29" customWidth="1"/>
  </cols>
  <sheetData>
    <row r="1" spans="1:6" ht="15.75" customHeight="1" thickTop="1" x14ac:dyDescent="0.25">
      <c r="A1" s="66" t="s">
        <v>0</v>
      </c>
      <c r="B1" s="67" t="str">
        <f>SOUHRN!C1</f>
        <v>MUNI AV Technologie</v>
      </c>
      <c r="C1" s="6" t="s">
        <v>154</v>
      </c>
      <c r="D1" s="1"/>
    </row>
    <row r="2" spans="1:6" ht="15" customHeight="1" x14ac:dyDescent="0.25">
      <c r="A2" s="68" t="s">
        <v>2</v>
      </c>
      <c r="B2" s="30"/>
      <c r="D2" s="75" t="s">
        <v>180</v>
      </c>
    </row>
    <row r="3" spans="1:6" x14ac:dyDescent="0.25">
      <c r="A3" s="68" t="s">
        <v>4</v>
      </c>
      <c r="B3" s="30" t="s">
        <v>3</v>
      </c>
      <c r="D3" s="76"/>
    </row>
    <row r="4" spans="1:6" x14ac:dyDescent="0.25">
      <c r="A4" s="68" t="s">
        <v>5</v>
      </c>
      <c r="B4" s="30" t="s">
        <v>156</v>
      </c>
      <c r="D4" s="76"/>
    </row>
    <row r="5" spans="1:6" x14ac:dyDescent="0.25">
      <c r="A5" s="68" t="s">
        <v>7</v>
      </c>
      <c r="B5" s="10" t="s">
        <v>157</v>
      </c>
      <c r="D5" s="76"/>
    </row>
    <row r="6" spans="1:6" x14ac:dyDescent="0.25">
      <c r="A6" s="68" t="s">
        <v>158</v>
      </c>
      <c r="B6" s="10" t="s">
        <v>181</v>
      </c>
      <c r="D6" s="76"/>
    </row>
    <row r="7" spans="1:6" x14ac:dyDescent="0.25">
      <c r="A7" s="68" t="s">
        <v>159</v>
      </c>
      <c r="B7" s="10" t="s">
        <v>170</v>
      </c>
      <c r="D7" s="76"/>
    </row>
    <row r="8" spans="1:6" x14ac:dyDescent="0.25">
      <c r="A8" s="68" t="s">
        <v>161</v>
      </c>
      <c r="B8" s="10" t="str">
        <f ca="1">RIGHT(CELL("filename",A1),LEN(CELL("filename",A1))-FIND("]",CELL("filename",A1)))</f>
        <v>A13_332</v>
      </c>
      <c r="D8" s="76"/>
    </row>
    <row r="9" spans="1:6" x14ac:dyDescent="0.25">
      <c r="A9" s="68" t="s">
        <v>162</v>
      </c>
      <c r="B9" s="10" t="s">
        <v>182</v>
      </c>
      <c r="D9" s="76"/>
    </row>
    <row r="10" spans="1:6" x14ac:dyDescent="0.25">
      <c r="A10" s="68" t="s">
        <v>164</v>
      </c>
      <c r="B10" s="48"/>
      <c r="D10" s="76"/>
    </row>
    <row r="11" spans="1:6" ht="15.75" customHeight="1" thickBot="1" x14ac:dyDescent="0.3">
      <c r="A11" s="69" t="s">
        <v>165</v>
      </c>
      <c r="B11" s="31"/>
      <c r="D11" s="76"/>
    </row>
    <row r="12" spans="1:6" x14ac:dyDescent="0.25">
      <c r="A12" s="5"/>
      <c r="B12" s="7"/>
      <c r="C12" s="43"/>
      <c r="D12" s="8"/>
    </row>
    <row r="13" spans="1:6" ht="31.5" customHeight="1" x14ac:dyDescent="0.25">
      <c r="A13" s="41" t="s">
        <v>9</v>
      </c>
      <c r="B13" s="42" t="s">
        <v>166</v>
      </c>
      <c r="C13" s="2" t="s">
        <v>11</v>
      </c>
      <c r="D13" s="9" t="s">
        <v>12</v>
      </c>
      <c r="E13" s="42" t="s">
        <v>167</v>
      </c>
      <c r="F13" s="42" t="s">
        <v>168</v>
      </c>
    </row>
    <row r="14" spans="1:6" x14ac:dyDescent="0.25">
      <c r="A14" s="32" t="s">
        <v>19</v>
      </c>
      <c r="B14" s="56" t="str">
        <f>VLOOKUP(A14,SOUHRN!$A$9:$E$188,2,FALSE)</f>
        <v>Motorové promítací plátno 2,7 m</v>
      </c>
      <c r="C14" s="14">
        <v>1</v>
      </c>
      <c r="D14" s="55" t="s">
        <v>21</v>
      </c>
      <c r="E14" s="73"/>
      <c r="F14" s="59">
        <f t="shared" ref="F14:F27" si="0">C14*E14</f>
        <v>0</v>
      </c>
    </row>
    <row r="15" spans="1:6" x14ac:dyDescent="0.25">
      <c r="A15" s="32" t="s">
        <v>38</v>
      </c>
      <c r="B15" s="56" t="str">
        <f>VLOOKUP(A15,SOUHRN!$A$9:$E$188,2,FALSE)</f>
        <v>Projektor s pevným objektivem, 5000 lm</v>
      </c>
      <c r="C15" s="14">
        <v>1</v>
      </c>
      <c r="D15" s="55" t="s">
        <v>21</v>
      </c>
      <c r="E15" s="73"/>
      <c r="F15" s="59">
        <f t="shared" si="0"/>
        <v>0</v>
      </c>
    </row>
    <row r="16" spans="1:6" x14ac:dyDescent="0.25">
      <c r="A16" s="32" t="s">
        <v>117</v>
      </c>
      <c r="B16" s="56" t="str">
        <f>VLOOKUP(A16,SOUHRN!$A$9:$E$188,2,FALSE)</f>
        <v>Držák projektoru univerzální</v>
      </c>
      <c r="C16" s="14">
        <v>1</v>
      </c>
      <c r="D16" s="55" t="s">
        <v>21</v>
      </c>
      <c r="E16" s="73"/>
      <c r="F16" s="59">
        <f t="shared" si="0"/>
        <v>0</v>
      </c>
    </row>
    <row r="17" spans="1:6" x14ac:dyDescent="0.25">
      <c r="A17" s="32" t="s">
        <v>35</v>
      </c>
      <c r="B17" s="56" t="str">
        <f>VLOOKUP(A17,SOUHRN!$A$9:$E$188,2,FALSE)</f>
        <v>Keramická tabule atypická</v>
      </c>
      <c r="C17" s="14">
        <v>1</v>
      </c>
      <c r="D17" s="55" t="s">
        <v>21</v>
      </c>
      <c r="E17" s="73"/>
      <c r="F17" s="59">
        <f t="shared" si="0"/>
        <v>0</v>
      </c>
    </row>
    <row r="18" spans="1:6" x14ac:dyDescent="0.25">
      <c r="A18" s="32" t="s">
        <v>126</v>
      </c>
      <c r="B18" s="56" t="str">
        <f>VLOOKUP(A18,SOUHRN!$A$9:$E$188,2,FALSE)</f>
        <v>Přípojné místo pro prezentaci v katedře</v>
      </c>
      <c r="C18" s="14">
        <v>1</v>
      </c>
      <c r="D18" s="55" t="s">
        <v>21</v>
      </c>
      <c r="E18" s="73"/>
      <c r="F18" s="59">
        <f t="shared" si="0"/>
        <v>0</v>
      </c>
    </row>
    <row r="19" spans="1:6" x14ac:dyDescent="0.25">
      <c r="A19" s="32" t="s">
        <v>95</v>
      </c>
      <c r="B19" s="56" t="str">
        <f>VLOOKUP(A19,SOUHRN!$A$9:$E$188,2,FALSE)</f>
        <v>Výkonový zesilovač (100V nebo nízkoimpedanční)</v>
      </c>
      <c r="C19" s="54">
        <v>1</v>
      </c>
      <c r="D19" s="55" t="s">
        <v>21</v>
      </c>
      <c r="E19" s="73"/>
      <c r="F19" s="59">
        <f t="shared" si="0"/>
        <v>0</v>
      </c>
    </row>
    <row r="20" spans="1:6" x14ac:dyDescent="0.25">
      <c r="A20" s="32" t="s">
        <v>44</v>
      </c>
      <c r="B20" s="56" t="str">
        <f>VLOOKUP(A20,SOUHRN!$A$9:$E$188,2,FALSE)</f>
        <v>Prezentační AV přepínač malý (6 vstupů, HDMI výstup)</v>
      </c>
      <c r="C20" s="54">
        <v>1</v>
      </c>
      <c r="D20" s="55" t="s">
        <v>21</v>
      </c>
      <c r="E20" s="73"/>
      <c r="F20" s="59">
        <f t="shared" si="0"/>
        <v>0</v>
      </c>
    </row>
    <row r="21" spans="1:6" x14ac:dyDescent="0.25">
      <c r="A21" s="32" t="s">
        <v>41</v>
      </c>
      <c r="B21" s="56" t="str">
        <f>VLOOKUP(A21,SOUHRN!$A$9:$E$188,2,FALSE)</f>
        <v>Převodník HDMI - TP/HDBaseT (s náhl. výstupem)</v>
      </c>
      <c r="C21" s="54">
        <v>1</v>
      </c>
      <c r="D21" s="55" t="s">
        <v>21</v>
      </c>
      <c r="E21" s="73"/>
      <c r="F21" s="59">
        <f t="shared" si="0"/>
        <v>0</v>
      </c>
    </row>
    <row r="22" spans="1:6" x14ac:dyDescent="0.25">
      <c r="A22" s="32" t="s">
        <v>47</v>
      </c>
      <c r="B22" s="56" t="str">
        <f>VLOOKUP(A22,SOUHRN!$A$9:$E$188,2,FALSE)</f>
        <v>Ovládací panel/ŘS tlačítkový velký</v>
      </c>
      <c r="C22" s="54">
        <v>1</v>
      </c>
      <c r="D22" s="55" t="s">
        <v>21</v>
      </c>
      <c r="E22" s="73"/>
      <c r="F22" s="59">
        <f t="shared" si="0"/>
        <v>0</v>
      </c>
    </row>
    <row r="23" spans="1:6" x14ac:dyDescent="0.25">
      <c r="A23" s="32" t="s">
        <v>65</v>
      </c>
      <c r="B23" s="56" t="str">
        <f>VLOOKUP(A23,SOUHRN!$A$9:$E$188,2,FALSE)</f>
        <v>Datový přepínač</v>
      </c>
      <c r="C23" s="54">
        <v>1</v>
      </c>
      <c r="D23" s="55" t="s">
        <v>21</v>
      </c>
      <c r="E23" s="73"/>
      <c r="F23" s="59">
        <f t="shared" si="0"/>
        <v>0</v>
      </c>
    </row>
    <row r="24" spans="1:6" x14ac:dyDescent="0.25">
      <c r="A24" s="32" t="s">
        <v>68</v>
      </c>
      <c r="B24" s="56" t="str">
        <f>VLOOKUP(A24,SOUHRN!$A$9:$E$188,2,FALSE)</f>
        <v>Relé</v>
      </c>
      <c r="C24" s="54">
        <v>2</v>
      </c>
      <c r="D24" s="55" t="s">
        <v>21</v>
      </c>
      <c r="E24" s="73"/>
      <c r="F24" s="59">
        <f t="shared" si="0"/>
        <v>0</v>
      </c>
    </row>
    <row r="25" spans="1:6" x14ac:dyDescent="0.25">
      <c r="A25" s="32" t="s">
        <v>104</v>
      </c>
      <c r="B25" s="56" t="str">
        <f>VLOOKUP(A25,SOUHRN!$A$9:$E$188,2,FALSE)</f>
        <v>SFTP Cat 6a</v>
      </c>
      <c r="C25" s="54">
        <v>30</v>
      </c>
      <c r="D25" s="55" t="s">
        <v>106</v>
      </c>
      <c r="E25" s="73"/>
      <c r="F25" s="59">
        <f t="shared" si="0"/>
        <v>0</v>
      </c>
    </row>
    <row r="26" spans="1:6" x14ac:dyDescent="0.25">
      <c r="A26" s="32" t="s">
        <v>113</v>
      </c>
      <c r="B26" s="56" t="str">
        <f>VLOOKUP(A26,SOUHRN!$A$9:$E$188,2,FALSE)</f>
        <v>Repro kabel 100V, CYKY 2x1,5 mm2</v>
      </c>
      <c r="C26" s="14">
        <v>60</v>
      </c>
      <c r="D26" s="55" t="s">
        <v>106</v>
      </c>
      <c r="E26" s="73"/>
      <c r="F26" s="59">
        <f t="shared" si="0"/>
        <v>0</v>
      </c>
    </row>
    <row r="27" spans="1:6" x14ac:dyDescent="0.25">
      <c r="A27" s="32" t="s">
        <v>129</v>
      </c>
      <c r="B27" s="56" t="str">
        <f>VLOOKUP(A27,SOUHRN!$A$9:$E$188,2,FALSE)</f>
        <v>Montážní a spotřební materiál</v>
      </c>
      <c r="C27" s="14">
        <v>1</v>
      </c>
      <c r="D27" s="55" t="s">
        <v>131</v>
      </c>
      <c r="E27" s="73"/>
      <c r="F27" s="59">
        <f t="shared" si="0"/>
        <v>0</v>
      </c>
    </row>
    <row r="28" spans="1:6" x14ac:dyDescent="0.25">
      <c r="A28" s="32" t="s">
        <v>133</v>
      </c>
      <c r="B28" s="56" t="str">
        <f>VLOOKUP(A28,SOUHRN!$A$9:$E$188,2,FALSE)</f>
        <v>Prováděcí dokumentace</v>
      </c>
      <c r="C28" s="54">
        <v>4</v>
      </c>
      <c r="D28" s="55" t="s">
        <v>135</v>
      </c>
      <c r="E28" s="74"/>
      <c r="F28" s="74"/>
    </row>
    <row r="29" spans="1:6" x14ac:dyDescent="0.25">
      <c r="A29" s="32" t="s">
        <v>136</v>
      </c>
      <c r="B29" s="56" t="str">
        <f>VLOOKUP(A29,SOUHRN!$A$9:$E$188,2,FALSE)</f>
        <v>Štítkování zařízení - identifikační systém</v>
      </c>
      <c r="C29" s="54">
        <v>4</v>
      </c>
      <c r="D29" s="20" t="s">
        <v>135</v>
      </c>
      <c r="E29" s="74"/>
      <c r="F29" s="74"/>
    </row>
    <row r="30" spans="1:6" x14ac:dyDescent="0.25">
      <c r="A30" s="32" t="s">
        <v>138</v>
      </c>
      <c r="B30" s="56" t="str">
        <f>VLOOKUP(A30,SOUHRN!$A$9:$E$188,2,FALSE)</f>
        <v>Demontážní práce původního vybavení</v>
      </c>
      <c r="C30" s="54">
        <v>16</v>
      </c>
      <c r="D30" s="55" t="s">
        <v>135</v>
      </c>
      <c r="E30" s="74"/>
      <c r="F30" s="74"/>
    </row>
    <row r="31" spans="1:6" x14ac:dyDescent="0.25">
      <c r="A31" s="32" t="s">
        <v>140</v>
      </c>
      <c r="B31" s="56" t="str">
        <f>VLOOKUP(A31,SOUHRN!$A$9:$E$188,2,FALSE)</f>
        <v>Příprava kabelových tras</v>
      </c>
      <c r="C31" s="54">
        <v>12</v>
      </c>
      <c r="D31" s="55" t="s">
        <v>135</v>
      </c>
      <c r="E31" s="74"/>
      <c r="F31" s="74"/>
    </row>
    <row r="32" spans="1:6" x14ac:dyDescent="0.25">
      <c r="A32" s="32" t="s">
        <v>142</v>
      </c>
      <c r="B32" s="56" t="str">
        <f>VLOOKUP(A32,SOUHRN!$A$9:$E$188,2,FALSE)</f>
        <v>Montážní a instalační práce</v>
      </c>
      <c r="C32" s="54">
        <v>60</v>
      </c>
      <c r="D32" s="20" t="s">
        <v>135</v>
      </c>
      <c r="E32" s="74"/>
      <c r="F32" s="74"/>
    </row>
    <row r="33" spans="1:6" x14ac:dyDescent="0.25">
      <c r="A33" s="32" t="s">
        <v>144</v>
      </c>
      <c r="B33" s="56" t="str">
        <f>VLOOKUP(A33,SOUHRN!$A$9:$E$188,2,FALSE)</f>
        <v>Programování řídícího systému</v>
      </c>
      <c r="C33" s="54">
        <v>4</v>
      </c>
      <c r="D33" s="55" t="s">
        <v>135</v>
      </c>
      <c r="E33" s="74"/>
      <c r="F33" s="74"/>
    </row>
    <row r="34" spans="1:6" x14ac:dyDescent="0.25">
      <c r="A34" s="32" t="s">
        <v>148</v>
      </c>
      <c r="B34" s="56" t="str">
        <f>VLOOKUP(A34,SOUHRN!$A$9:$E$188,2,FALSE)</f>
        <v>Zprovoznění a zaškolení obsluhy</v>
      </c>
      <c r="C34" s="54">
        <v>2</v>
      </c>
      <c r="D34" s="20" t="s">
        <v>135</v>
      </c>
      <c r="E34" s="74"/>
      <c r="F34" s="74"/>
    </row>
    <row r="35" spans="1:6" ht="15.75" customHeight="1" thickBot="1" x14ac:dyDescent="0.3">
      <c r="A35" s="33"/>
      <c r="B35" s="11"/>
      <c r="C35" s="13"/>
      <c r="D35" s="21"/>
      <c r="E35" s="59"/>
      <c r="F35" s="59"/>
    </row>
    <row r="36" spans="1:6" ht="15.75" customHeight="1" thickTop="1" x14ac:dyDescent="0.25">
      <c r="F36" s="58">
        <f>SUM(F14:F35)</f>
        <v>0</v>
      </c>
    </row>
  </sheetData>
  <sheetProtection sheet="1"/>
  <mergeCells count="1">
    <mergeCell ref="D2:D11"/>
  </mergeCells>
  <pageMargins left="0.23622047244094491" right="0.23622047244094491" top="0.74803149606299213" bottom="0.74803149606299213" header="0.31496062992125978" footer="0.31496062992125978"/>
  <pageSetup paperSize="9" scale="78" fitToHeight="0" orientation="landscape" horizontalDpi="30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36"/>
  <sheetViews>
    <sheetView view="pageBreakPreview" zoomScaleNormal="100" zoomScaleSheetLayoutView="100" workbookViewId="0">
      <selection activeCell="B19" sqref="B19"/>
    </sheetView>
  </sheetViews>
  <sheetFormatPr defaultRowHeight="15" x14ac:dyDescent="0.25"/>
  <cols>
    <col min="1" max="1" width="21.7109375" style="29" customWidth="1"/>
    <col min="2" max="2" width="70.7109375" style="29" customWidth="1"/>
    <col min="3" max="3" width="7.7109375" style="45" customWidth="1"/>
    <col min="4" max="4" width="50.7109375" style="29" customWidth="1"/>
    <col min="5" max="5" width="18.5703125" style="29" bestFit="1" customWidth="1"/>
    <col min="6" max="6" width="12.85546875" style="29" customWidth="1"/>
  </cols>
  <sheetData>
    <row r="1" spans="1:6" ht="15.75" customHeight="1" thickTop="1" x14ac:dyDescent="0.25">
      <c r="A1" s="66" t="s">
        <v>0</v>
      </c>
      <c r="B1" s="67" t="str">
        <f>SOUHRN!C1</f>
        <v>MUNI AV Technologie</v>
      </c>
      <c r="C1" s="6" t="s">
        <v>154</v>
      </c>
      <c r="D1" s="1"/>
    </row>
    <row r="2" spans="1:6" ht="15" customHeight="1" x14ac:dyDescent="0.25">
      <c r="A2" s="68" t="s">
        <v>2</v>
      </c>
      <c r="B2" s="30"/>
      <c r="D2" s="75" t="s">
        <v>180</v>
      </c>
    </row>
    <row r="3" spans="1:6" x14ac:dyDescent="0.25">
      <c r="A3" s="68" t="s">
        <v>4</v>
      </c>
      <c r="B3" s="30" t="s">
        <v>3</v>
      </c>
      <c r="D3" s="76"/>
    </row>
    <row r="4" spans="1:6" x14ac:dyDescent="0.25">
      <c r="A4" s="68" t="s">
        <v>5</v>
      </c>
      <c r="B4" s="30" t="s">
        <v>156</v>
      </c>
      <c r="D4" s="76"/>
    </row>
    <row r="5" spans="1:6" x14ac:dyDescent="0.25">
      <c r="A5" s="68" t="s">
        <v>7</v>
      </c>
      <c r="B5" s="10" t="s">
        <v>157</v>
      </c>
      <c r="D5" s="76"/>
    </row>
    <row r="6" spans="1:6" x14ac:dyDescent="0.25">
      <c r="A6" s="68" t="s">
        <v>158</v>
      </c>
      <c r="B6" s="10" t="s">
        <v>183</v>
      </c>
      <c r="D6" s="76"/>
    </row>
    <row r="7" spans="1:6" x14ac:dyDescent="0.25">
      <c r="A7" s="68" t="s">
        <v>159</v>
      </c>
      <c r="B7" s="10" t="s">
        <v>170</v>
      </c>
      <c r="D7" s="76"/>
    </row>
    <row r="8" spans="1:6" x14ac:dyDescent="0.25">
      <c r="A8" s="68" t="s">
        <v>161</v>
      </c>
      <c r="B8" s="10" t="str">
        <f ca="1">RIGHT(CELL("filename",A1),LEN(CELL("filename",A1))-FIND("]",CELL("filename",A1)))</f>
        <v>A14_207</v>
      </c>
      <c r="D8" s="76"/>
    </row>
    <row r="9" spans="1:6" x14ac:dyDescent="0.25">
      <c r="A9" s="68" t="s">
        <v>162</v>
      </c>
      <c r="B9" s="10" t="s">
        <v>184</v>
      </c>
      <c r="D9" s="76"/>
    </row>
    <row r="10" spans="1:6" x14ac:dyDescent="0.25">
      <c r="A10" s="68" t="s">
        <v>164</v>
      </c>
      <c r="B10" s="48"/>
      <c r="D10" s="76"/>
    </row>
    <row r="11" spans="1:6" ht="15.75" customHeight="1" thickBot="1" x14ac:dyDescent="0.3">
      <c r="A11" s="69" t="s">
        <v>165</v>
      </c>
      <c r="B11" s="31"/>
      <c r="D11" s="76"/>
    </row>
    <row r="12" spans="1:6" x14ac:dyDescent="0.25">
      <c r="A12" s="5"/>
      <c r="B12" s="7"/>
      <c r="C12" s="43"/>
      <c r="D12" s="8"/>
    </row>
    <row r="13" spans="1:6" ht="31.5" customHeight="1" x14ac:dyDescent="0.25">
      <c r="A13" s="41" t="s">
        <v>9</v>
      </c>
      <c r="B13" s="42" t="s">
        <v>166</v>
      </c>
      <c r="C13" s="2" t="s">
        <v>11</v>
      </c>
      <c r="D13" s="9" t="s">
        <v>12</v>
      </c>
      <c r="E13" s="42" t="s">
        <v>167</v>
      </c>
      <c r="F13" s="42" t="s">
        <v>168</v>
      </c>
    </row>
    <row r="14" spans="1:6" x14ac:dyDescent="0.25">
      <c r="A14" s="32" t="s">
        <v>19</v>
      </c>
      <c r="B14" s="56" t="str">
        <f>VLOOKUP(A14,SOUHRN!$A$9:$E$188,2,FALSE)</f>
        <v>Motorové promítací plátno 2,7 m</v>
      </c>
      <c r="C14" s="14">
        <v>1</v>
      </c>
      <c r="D14" s="55" t="s">
        <v>21</v>
      </c>
      <c r="E14" s="73"/>
      <c r="F14" s="59">
        <f t="shared" ref="F14:F27" si="0">C14*E14</f>
        <v>0</v>
      </c>
    </row>
    <row r="15" spans="1:6" x14ac:dyDescent="0.25">
      <c r="A15" s="32" t="s">
        <v>38</v>
      </c>
      <c r="B15" s="56" t="str">
        <f>VLOOKUP(A15,SOUHRN!$A$9:$E$188,2,FALSE)</f>
        <v>Projektor s pevným objektivem, 5000 lm</v>
      </c>
      <c r="C15" s="14">
        <v>1</v>
      </c>
      <c r="D15" s="55" t="s">
        <v>21</v>
      </c>
      <c r="E15" s="73"/>
      <c r="F15" s="59">
        <f t="shared" si="0"/>
        <v>0</v>
      </c>
    </row>
    <row r="16" spans="1:6" x14ac:dyDescent="0.25">
      <c r="A16" s="32" t="s">
        <v>117</v>
      </c>
      <c r="B16" s="56" t="str">
        <f>VLOOKUP(A16,SOUHRN!$A$9:$E$188,2,FALSE)</f>
        <v>Držák projektoru univerzální</v>
      </c>
      <c r="C16" s="14">
        <v>1</v>
      </c>
      <c r="D16" s="55" t="s">
        <v>21</v>
      </c>
      <c r="E16" s="73"/>
      <c r="F16" s="59">
        <f t="shared" si="0"/>
        <v>0</v>
      </c>
    </row>
    <row r="17" spans="1:6" x14ac:dyDescent="0.25">
      <c r="A17" s="32" t="s">
        <v>35</v>
      </c>
      <c r="B17" s="56" t="str">
        <f>VLOOKUP(A17,SOUHRN!$A$9:$E$188,2,FALSE)</f>
        <v>Keramická tabule atypická</v>
      </c>
      <c r="C17" s="14">
        <v>1</v>
      </c>
      <c r="D17" s="55" t="s">
        <v>21</v>
      </c>
      <c r="E17" s="73"/>
      <c r="F17" s="59">
        <f t="shared" si="0"/>
        <v>0</v>
      </c>
    </row>
    <row r="18" spans="1:6" x14ac:dyDescent="0.25">
      <c r="A18" s="32" t="s">
        <v>126</v>
      </c>
      <c r="B18" s="56" t="str">
        <f>VLOOKUP(A18,SOUHRN!$A$9:$E$188,2,FALSE)</f>
        <v>Přípojné místo pro prezentaci v katedře</v>
      </c>
      <c r="C18" s="14">
        <v>1</v>
      </c>
      <c r="D18" s="55" t="s">
        <v>21</v>
      </c>
      <c r="E18" s="73"/>
      <c r="F18" s="59">
        <f t="shared" si="0"/>
        <v>0</v>
      </c>
    </row>
    <row r="19" spans="1:6" x14ac:dyDescent="0.25">
      <c r="A19" s="32" t="s">
        <v>95</v>
      </c>
      <c r="B19" s="56" t="str">
        <f>VLOOKUP(A19,SOUHRN!$A$9:$E$188,2,FALSE)</f>
        <v>Výkonový zesilovač (100V nebo nízkoimpedanční)</v>
      </c>
      <c r="C19" s="54">
        <v>1</v>
      </c>
      <c r="D19" s="55" t="s">
        <v>21</v>
      </c>
      <c r="E19" s="73"/>
      <c r="F19" s="59">
        <f t="shared" si="0"/>
        <v>0</v>
      </c>
    </row>
    <row r="20" spans="1:6" x14ac:dyDescent="0.25">
      <c r="A20" s="32" t="s">
        <v>44</v>
      </c>
      <c r="B20" s="56" t="str">
        <f>VLOOKUP(A20,SOUHRN!$A$9:$E$188,2,FALSE)</f>
        <v>Prezentační AV přepínač malý (6 vstupů, HDMI výstup)</v>
      </c>
      <c r="C20" s="54">
        <v>1</v>
      </c>
      <c r="D20" s="55" t="s">
        <v>21</v>
      </c>
      <c r="E20" s="73"/>
      <c r="F20" s="59">
        <f t="shared" si="0"/>
        <v>0</v>
      </c>
    </row>
    <row r="21" spans="1:6" x14ac:dyDescent="0.25">
      <c r="A21" s="32" t="s">
        <v>41</v>
      </c>
      <c r="B21" s="56" t="str">
        <f>VLOOKUP(A21,SOUHRN!$A$9:$E$188,2,FALSE)</f>
        <v>Převodník HDMI - TP/HDBaseT (s náhl. výstupem)</v>
      </c>
      <c r="C21" s="54">
        <v>1</v>
      </c>
      <c r="D21" s="55" t="s">
        <v>21</v>
      </c>
      <c r="E21" s="73"/>
      <c r="F21" s="59">
        <f t="shared" si="0"/>
        <v>0</v>
      </c>
    </row>
    <row r="22" spans="1:6" x14ac:dyDescent="0.25">
      <c r="A22" s="32" t="s">
        <v>47</v>
      </c>
      <c r="B22" s="56" t="str">
        <f>VLOOKUP(A22,SOUHRN!$A$9:$E$188,2,FALSE)</f>
        <v>Ovládací panel/ŘS tlačítkový velký</v>
      </c>
      <c r="C22" s="54">
        <v>1</v>
      </c>
      <c r="D22" s="55" t="s">
        <v>21</v>
      </c>
      <c r="E22" s="73"/>
      <c r="F22" s="59">
        <f t="shared" si="0"/>
        <v>0</v>
      </c>
    </row>
    <row r="23" spans="1:6" x14ac:dyDescent="0.25">
      <c r="A23" s="32" t="s">
        <v>65</v>
      </c>
      <c r="B23" s="56" t="str">
        <f>VLOOKUP(A23,SOUHRN!$A$9:$E$188,2,FALSE)</f>
        <v>Datový přepínač</v>
      </c>
      <c r="C23" s="54">
        <v>1</v>
      </c>
      <c r="D23" s="55" t="s">
        <v>21</v>
      </c>
      <c r="E23" s="73"/>
      <c r="F23" s="59">
        <f t="shared" si="0"/>
        <v>0</v>
      </c>
    </row>
    <row r="24" spans="1:6" x14ac:dyDescent="0.25">
      <c r="A24" s="32" t="s">
        <v>68</v>
      </c>
      <c r="B24" s="56" t="str">
        <f>VLOOKUP(A24,SOUHRN!$A$9:$E$188,2,FALSE)</f>
        <v>Relé</v>
      </c>
      <c r="C24" s="54">
        <v>2</v>
      </c>
      <c r="D24" s="55" t="s">
        <v>21</v>
      </c>
      <c r="E24" s="73"/>
      <c r="F24" s="59">
        <f t="shared" si="0"/>
        <v>0</v>
      </c>
    </row>
    <row r="25" spans="1:6" x14ac:dyDescent="0.25">
      <c r="A25" s="32" t="s">
        <v>104</v>
      </c>
      <c r="B25" s="56" t="str">
        <f>VLOOKUP(A25,SOUHRN!$A$9:$E$188,2,FALSE)</f>
        <v>SFTP Cat 6a</v>
      </c>
      <c r="C25" s="54">
        <v>30</v>
      </c>
      <c r="D25" s="55" t="s">
        <v>106</v>
      </c>
      <c r="E25" s="73"/>
      <c r="F25" s="59">
        <f t="shared" si="0"/>
        <v>0</v>
      </c>
    </row>
    <row r="26" spans="1:6" x14ac:dyDescent="0.25">
      <c r="A26" s="32" t="s">
        <v>113</v>
      </c>
      <c r="B26" s="56" t="str">
        <f>VLOOKUP(A26,SOUHRN!$A$9:$E$188,2,FALSE)</f>
        <v>Repro kabel 100V, CYKY 2x1,5 mm2</v>
      </c>
      <c r="C26" s="14">
        <v>60</v>
      </c>
      <c r="D26" s="55" t="s">
        <v>106</v>
      </c>
      <c r="E26" s="73"/>
      <c r="F26" s="59">
        <f t="shared" si="0"/>
        <v>0</v>
      </c>
    </row>
    <row r="27" spans="1:6" x14ac:dyDescent="0.25">
      <c r="A27" s="32" t="s">
        <v>129</v>
      </c>
      <c r="B27" s="56" t="str">
        <f>VLOOKUP(A27,SOUHRN!$A$9:$E$188,2,FALSE)</f>
        <v>Montážní a spotřební materiál</v>
      </c>
      <c r="C27" s="14">
        <v>1</v>
      </c>
      <c r="D27" s="55" t="s">
        <v>131</v>
      </c>
      <c r="E27" s="73"/>
      <c r="F27" s="59">
        <f t="shared" si="0"/>
        <v>0</v>
      </c>
    </row>
    <row r="28" spans="1:6" x14ac:dyDescent="0.25">
      <c r="A28" s="32" t="s">
        <v>133</v>
      </c>
      <c r="B28" s="56" t="str">
        <f>VLOOKUP(A28,SOUHRN!$A$9:$E$188,2,FALSE)</f>
        <v>Prováděcí dokumentace</v>
      </c>
      <c r="C28" s="54">
        <v>4</v>
      </c>
      <c r="D28" s="55" t="s">
        <v>135</v>
      </c>
      <c r="E28" s="74"/>
      <c r="F28" s="74"/>
    </row>
    <row r="29" spans="1:6" x14ac:dyDescent="0.25">
      <c r="A29" s="32" t="s">
        <v>136</v>
      </c>
      <c r="B29" s="56" t="str">
        <f>VLOOKUP(A29,SOUHRN!$A$9:$E$188,2,FALSE)</f>
        <v>Štítkování zařízení - identifikační systém</v>
      </c>
      <c r="C29" s="54">
        <v>4</v>
      </c>
      <c r="D29" s="20" t="s">
        <v>135</v>
      </c>
      <c r="E29" s="74"/>
      <c r="F29" s="74"/>
    </row>
    <row r="30" spans="1:6" x14ac:dyDescent="0.25">
      <c r="A30" s="32" t="s">
        <v>138</v>
      </c>
      <c r="B30" s="56" t="str">
        <f>VLOOKUP(A30,SOUHRN!$A$9:$E$188,2,FALSE)</f>
        <v>Demontážní práce původního vybavení</v>
      </c>
      <c r="C30" s="54">
        <v>16</v>
      </c>
      <c r="D30" s="55" t="s">
        <v>135</v>
      </c>
      <c r="E30" s="74"/>
      <c r="F30" s="74"/>
    </row>
    <row r="31" spans="1:6" x14ac:dyDescent="0.25">
      <c r="A31" s="32" t="s">
        <v>140</v>
      </c>
      <c r="B31" s="56" t="str">
        <f>VLOOKUP(A31,SOUHRN!$A$9:$E$188,2,FALSE)</f>
        <v>Příprava kabelových tras</v>
      </c>
      <c r="C31" s="54">
        <v>12</v>
      </c>
      <c r="D31" s="55" t="s">
        <v>135</v>
      </c>
      <c r="E31" s="74"/>
      <c r="F31" s="74"/>
    </row>
    <row r="32" spans="1:6" x14ac:dyDescent="0.25">
      <c r="A32" s="32" t="s">
        <v>142</v>
      </c>
      <c r="B32" s="56" t="str">
        <f>VLOOKUP(A32,SOUHRN!$A$9:$E$188,2,FALSE)</f>
        <v>Montážní a instalační práce</v>
      </c>
      <c r="C32" s="54">
        <v>60</v>
      </c>
      <c r="D32" s="20" t="s">
        <v>135</v>
      </c>
      <c r="E32" s="74"/>
      <c r="F32" s="74"/>
    </row>
    <row r="33" spans="1:6" x14ac:dyDescent="0.25">
      <c r="A33" s="32" t="s">
        <v>144</v>
      </c>
      <c r="B33" s="56" t="str">
        <f>VLOOKUP(A33,SOUHRN!$A$9:$E$188,2,FALSE)</f>
        <v>Programování řídícího systému</v>
      </c>
      <c r="C33" s="54">
        <v>4</v>
      </c>
      <c r="D33" s="55" t="s">
        <v>135</v>
      </c>
      <c r="E33" s="74"/>
      <c r="F33" s="74"/>
    </row>
    <row r="34" spans="1:6" x14ac:dyDescent="0.25">
      <c r="A34" s="32" t="s">
        <v>148</v>
      </c>
      <c r="B34" s="56" t="str">
        <f>VLOOKUP(A34,SOUHRN!$A$9:$E$188,2,FALSE)</f>
        <v>Zprovoznění a zaškolení obsluhy</v>
      </c>
      <c r="C34" s="54">
        <v>2</v>
      </c>
      <c r="D34" s="20" t="s">
        <v>135</v>
      </c>
      <c r="E34" s="74"/>
      <c r="F34" s="74"/>
    </row>
    <row r="35" spans="1:6" ht="15.75" customHeight="1" thickBot="1" x14ac:dyDescent="0.3">
      <c r="A35" s="33"/>
      <c r="B35" s="11"/>
      <c r="C35" s="13"/>
      <c r="D35" s="21"/>
      <c r="E35" s="59"/>
      <c r="F35" s="59"/>
    </row>
    <row r="36" spans="1:6" ht="15.75" customHeight="1" thickTop="1" x14ac:dyDescent="0.25">
      <c r="F36" s="58">
        <f>SUM(F14:F35)</f>
        <v>0</v>
      </c>
    </row>
  </sheetData>
  <sheetProtection sheet="1"/>
  <mergeCells count="1">
    <mergeCell ref="D2:D11"/>
  </mergeCells>
  <pageMargins left="0.23622047244094491" right="0.23622047244094491" top="0.74803149606299213" bottom="0.74803149606299213" header="0.31496062992125978" footer="0.31496062992125978"/>
  <pageSetup paperSize="9" scale="78" fitToHeight="0" orientation="landscape" horizont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kument" ma:contentTypeID="0x010100B8743CC7546B364DB0806A972C66EF22" ma:contentTypeVersion="4" ma:contentTypeDescription="Vytvoří nový dokument" ma:contentTypeScope="" ma:versionID="433f7600fff0ccbe96e12dd3267005a8">
  <xsd:schema xmlns:xsd="http://www.w3.org/2001/XMLSchema" xmlns:xs="http://www.w3.org/2001/XMLSchema" xmlns:p="http://schemas.microsoft.com/office/2006/metadata/properties" xmlns:ns2="7dfbae14-5b70-4a6e-98e6-73d00217dcdf" xmlns:ns3="fa7f2184-2e7d-4cc4-b6a2-e5a3ec1d7709" targetNamespace="http://schemas.microsoft.com/office/2006/metadata/properties" ma:root="true" ma:fieldsID="9092624e35f10ba7d7cba96163e74c62" ns2:_="" ns3:_="">
    <xsd:import namespace="7dfbae14-5b70-4a6e-98e6-73d00217dcdf"/>
    <xsd:import namespace="fa7f2184-2e7d-4cc4-b6a2-e5a3ec1d7709"/>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dfbae14-5b70-4a6e-98e6-73d00217dcd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fa7f2184-2e7d-4cc4-b6a2-e5a3ec1d7709" elementFormDefault="qualified">
    <xsd:import namespace="http://schemas.microsoft.com/office/2006/documentManagement/types"/>
    <xsd:import namespace="http://schemas.microsoft.com/office/infopath/2007/PartnerControls"/>
    <xsd:element name="SharedWithUsers" ma:index="10" nillable="true" ma:displayName="Sdílí se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dílené s podrobnostmi"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F847760A-7FBE-4C48-A2FB-DD286955A834}">
  <ds:schemaRefs>
    <ds:schemaRef ds:uri="http://schemas.microsoft.com/sharepoint/v3/contenttype/forms"/>
  </ds:schemaRefs>
</ds:datastoreItem>
</file>

<file path=customXml/itemProps2.xml><?xml version="1.0" encoding="utf-8"?>
<ds:datastoreItem xmlns:ds="http://schemas.openxmlformats.org/officeDocument/2006/customXml" ds:itemID="{BB5768B7-C0D6-48B8-B133-393FA8C5579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dfbae14-5b70-4a6e-98e6-73d00217dcdf"/>
    <ds:schemaRef ds:uri="fa7f2184-2e7d-4cc4-b6a2-e5a3ec1d770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A6F274AD-F602-4F15-B825-0EE716D9DBB5}">
  <ds:schemaRefs>
    <ds:schemaRef ds:uri="http://schemas.microsoft.com/office/2006/metadata/properties"/>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fa7f2184-2e7d-4cc4-b6a2-e5a3ec1d7709"/>
    <ds:schemaRef ds:uri="http://purl.org/dc/elements/1.1/"/>
    <ds:schemaRef ds:uri="7dfbae14-5b70-4a6e-98e6-73d00217dcdf"/>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8</vt:i4>
      </vt:variant>
      <vt:variant>
        <vt:lpstr>Pojmenované oblasti</vt:lpstr>
      </vt:variant>
      <vt:variant>
        <vt:i4>1</vt:i4>
      </vt:variant>
    </vt:vector>
  </HeadingPairs>
  <TitlesOfParts>
    <vt:vector size="9" baseType="lpstr">
      <vt:lpstr>SOUHRN</vt:lpstr>
      <vt:lpstr>A05_107</vt:lpstr>
      <vt:lpstr>A05_114</vt:lpstr>
      <vt:lpstr>A08_309</vt:lpstr>
      <vt:lpstr>A09_316</vt:lpstr>
      <vt:lpstr>A12_311</vt:lpstr>
      <vt:lpstr>A13_332</vt:lpstr>
      <vt:lpstr>A14_207</vt:lpstr>
      <vt:lpstr>SOUHRN!Oblast_tisku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Pavel Kříž</cp:lastModifiedBy>
  <cp:lastPrinted>2016-05-09T13:57:55Z</cp:lastPrinted>
  <dcterms:created xsi:type="dcterms:W3CDTF">2013-07-18T13:10:46Z</dcterms:created>
  <dcterms:modified xsi:type="dcterms:W3CDTF">2018-03-27T11:43:16Z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0x010100B8743CC7546B364DB0806A972C66EF22</vt:lpwstr>
  </property>
</Properties>
</file>