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sam\Documents\AAS\ROZ\pernica\1.masarykova univ-soc zař\"/>
    </mc:Choice>
  </mc:AlternateContent>
  <xr:revisionPtr revIDLastSave="0" documentId="10_ncr:8100000_{7695CAD4-01C3-4D65-A52C-46ACD7C93F0B}" xr6:coauthVersionLast="34" xr6:coauthVersionMax="34" xr10:uidLastSave="{00000000-0000-0000-0000-000000000000}"/>
  <bookViews>
    <workbookView xWindow="0" yWindow="0" windowWidth="25839" windowHeight="10053" activeTab="2" xr2:uid="{00000000-000D-0000-FFFF-FFFF00000000}"/>
  </bookViews>
  <sheets>
    <sheet name="Stavba" sheetId="1" r:id="rId1"/>
    <sheet name="VzorPolozky" sheetId="10" state="hidden" r:id="rId2"/>
    <sheet name="01 PER18_06 Pol" sheetId="12" r:id="rId3"/>
    <sheet name="zti" sheetId="13" r:id="rId4"/>
  </sheets>
  <externalReferences>
    <externalReference r:id="rId5"/>
    <externalReference r:id="rId6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 localSheetId="3">#REF!</definedName>
    <definedName name="cisloobjektu">Stavba!$D$3</definedName>
    <definedName name="CisloRozpoctu">'[1]Krycí list'!$C$2</definedName>
    <definedName name="CisloStavby" localSheetId="0">Stavba!$D$2</definedName>
    <definedName name="cislostavby" localSheetId="3">#REF!</definedName>
    <definedName name="cislostavby">'[1]Krycí list'!$A$7</definedName>
    <definedName name="CisloStavebnihoRozpoctu">Stavba!$D$4</definedName>
    <definedName name="dadresa">Stavba!$D$12:$G$12</definedName>
    <definedName name="Datum">#REF!</definedName>
    <definedName name="ddd">'[2]Krycí list'!$C$7</definedName>
    <definedName name="ddddd">'[2]Krycí list'!$C$5</definedName>
    <definedName name="DIČ" localSheetId="0">Stavba!$I$12</definedName>
    <definedName name="Dil">#REF!</definedName>
    <definedName name="dmisto">Stavba!$E$13:$G$13</definedName>
    <definedName name="Dodavka">#REF!</definedName>
    <definedName name="Dodavka0" localSheetId="3">zti!#REF!</definedName>
    <definedName name="Dodavka0">#REF!</definedName>
    <definedName name="DPHSni">Stavba!$G$24</definedName>
    <definedName name="DPHZakl">Stavba!$G$26</definedName>
    <definedName name="dpsc" localSheetId="0">Stavba!$D$13</definedName>
    <definedName name="fa">#REF!</definedName>
    <definedName name="fffff">#REF!</definedName>
    <definedName name="ffffffffffffffffffffffff">#REF!</definedName>
    <definedName name="HSV">#REF!</definedName>
    <definedName name="HSV0" localSheetId="3">zti!#REF!</definedName>
    <definedName name="HSV0">#REF!</definedName>
    <definedName name="HZS">#REF!</definedName>
    <definedName name="HZS0" localSheetId="3">zti!#REF!</definedName>
    <definedName name="HZS0">#REF!</definedName>
    <definedName name="IČO" localSheetId="0">Stavba!$I$11</definedName>
    <definedName name="JKSO">#REF!</definedName>
    <definedName name="Mena">Stavba!$J$29</definedName>
    <definedName name="MistoStavby">Stavba!$D$4</definedName>
    <definedName name="MJ">#REF!</definedName>
    <definedName name="Mont">#REF!</definedName>
    <definedName name="Montaz0" localSheetId="3">zti!#REF!</definedName>
    <definedName name="Montaz0">#REF!</definedName>
    <definedName name="NazevDilu">#REF!</definedName>
    <definedName name="nazevobjektu" localSheetId="3">#REF!</definedName>
    <definedName name="nazevobjektu">Stavba!$E$3</definedName>
    <definedName name="NazevRozpoctu">'[1]Krycí list'!$D$2</definedName>
    <definedName name="NazevStavby" localSheetId="0">Stavba!$E$2</definedName>
    <definedName name="nazevstavby" localSheetId="3">#REF!</definedName>
    <definedName name="nazevstavby">'[1]Krycí list'!$C$7</definedName>
    <definedName name="NazevStavebnihoRozpoctu">Stavba!$E$4</definedName>
    <definedName name="_xlnm.Print_Titles" localSheetId="2">'01 PER18_06 Pol'!$1:$7</definedName>
    <definedName name="_xlnm.Print_Titles" localSheetId="3">zti!$1:$6</definedName>
    <definedName name="oadresa">Stavba!$D$6</definedName>
    <definedName name="Objednatel" localSheetId="0">Stavba!$D$5</definedName>
    <definedName name="Objednatel">#REF!</definedName>
    <definedName name="Objekt" localSheetId="0">Stavba!$B$38</definedName>
    <definedName name="_xlnm.Print_Area" localSheetId="2">'01 PER18_06 Pol'!$A$1:$W$222</definedName>
    <definedName name="_xlnm.Print_Area" localSheetId="0">Stavba!$A$1:$J$71</definedName>
    <definedName name="_xlnm.Print_Area" localSheetId="3">zti!$A$1:$H$71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3">#REF!</definedName>
    <definedName name="PocetMJ">#REF!</definedName>
    <definedName name="PoptavkaID">Stavba!$A$1</definedName>
    <definedName name="Poznamka">#REF!</definedName>
    <definedName name="pPSC">Stavba!$D$10</definedName>
    <definedName name="Projektant" localSheetId="3">#REF!</definedName>
    <definedName name="Projektant">Stavba!$D$8</definedName>
    <definedName name="PSV">#REF!</definedName>
    <definedName name="PSV0" localSheetId="3">zti!#REF!</definedName>
    <definedName name="PSV0">#REF!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3">zti!$G$6</definedName>
    <definedName name="SloupecCC">#REF!</definedName>
    <definedName name="SloupecCisloPol" localSheetId="3">zti!$B$6</definedName>
    <definedName name="SloupecCisloPol">#REF!</definedName>
    <definedName name="SloupecJC" localSheetId="3">zti!$F$6</definedName>
    <definedName name="SloupecJC">#REF!</definedName>
    <definedName name="SloupecMJ" localSheetId="3">zti!$D$6</definedName>
    <definedName name="SloupecMJ">#REF!</definedName>
    <definedName name="SloupecMnozstvi" localSheetId="3">zti!$E$6</definedName>
    <definedName name="SloupecMnozstvi">#REF!</definedName>
    <definedName name="SloupecNazPol" localSheetId="3">zti!$C$6</definedName>
    <definedName name="SloupecNazPol">#REF!</definedName>
    <definedName name="SloupecPC" localSheetId="3">zti!$A$6</definedName>
    <definedName name="SloupecPC">#REF!</definedName>
    <definedName name="solver_lin" localSheetId="3" hidden="1">0</definedName>
    <definedName name="solver_num" localSheetId="3" hidden="1">0</definedName>
    <definedName name="solver_opt" localSheetId="3" hidden="1">zti!#REF!</definedName>
    <definedName name="solver_typ" localSheetId="3" hidden="1">1</definedName>
    <definedName name="solver_val" localSheetId="3" hidden="1">0</definedName>
    <definedName name="Typ" localSheetId="3">zti!#REF!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azka">#REF!</definedName>
    <definedName name="Zaklad22">#REF!</definedName>
    <definedName name="Zaklad5">#REF!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 localSheetId="3">#REF!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C67" i="13" l="1"/>
  <c r="C65" i="13"/>
  <c r="G64" i="13"/>
  <c r="G65" i="13" s="1"/>
  <c r="G63" i="13"/>
  <c r="C61" i="13"/>
  <c r="G60" i="13"/>
  <c r="G59" i="13"/>
  <c r="G58" i="13"/>
  <c r="C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BE40" i="13"/>
  <c r="BD40" i="13"/>
  <c r="BC40" i="13"/>
  <c r="BB40" i="13"/>
  <c r="BA40" i="13"/>
  <c r="C39" i="13"/>
  <c r="BE38" i="13"/>
  <c r="BD38" i="13"/>
  <c r="BC38" i="13"/>
  <c r="BB38" i="13"/>
  <c r="BA38" i="13"/>
  <c r="G38" i="13"/>
  <c r="G37" i="13"/>
  <c r="G36" i="13"/>
  <c r="BE35" i="13"/>
  <c r="BD35" i="13"/>
  <c r="BC35" i="13"/>
  <c r="BB35" i="13"/>
  <c r="BA35" i="13"/>
  <c r="G35" i="13"/>
  <c r="BE34" i="13"/>
  <c r="BD34" i="13"/>
  <c r="BC34" i="13"/>
  <c r="BB34" i="13"/>
  <c r="BA34" i="13"/>
  <c r="G34" i="13"/>
  <c r="BE33" i="13"/>
  <c r="BD33" i="13"/>
  <c r="BC33" i="13"/>
  <c r="BB33" i="13"/>
  <c r="BA33" i="13"/>
  <c r="G33" i="13"/>
  <c r="BE32" i="13"/>
  <c r="BD32" i="13"/>
  <c r="BC32" i="13"/>
  <c r="BB32" i="13"/>
  <c r="BA32" i="13"/>
  <c r="BE31" i="13"/>
  <c r="BD31" i="13"/>
  <c r="BC31" i="13"/>
  <c r="BB31" i="13"/>
  <c r="BA31" i="13"/>
  <c r="G30" i="13"/>
  <c r="E30" i="13"/>
  <c r="E29" i="13"/>
  <c r="G29" i="13" s="1"/>
  <c r="BE28" i="13"/>
  <c r="BD28" i="13"/>
  <c r="BC28" i="13"/>
  <c r="BB28" i="13"/>
  <c r="BA28" i="13"/>
  <c r="G28" i="13"/>
  <c r="E28" i="13"/>
  <c r="BE27" i="13"/>
  <c r="BD27" i="13"/>
  <c r="BC27" i="13"/>
  <c r="BB27" i="13"/>
  <c r="BA27" i="13"/>
  <c r="G27" i="13"/>
  <c r="E27" i="13"/>
  <c r="BE26" i="13"/>
  <c r="BD26" i="13"/>
  <c r="BC26" i="13"/>
  <c r="BB26" i="13"/>
  <c r="BA26" i="13"/>
  <c r="E26" i="13"/>
  <c r="G26" i="13" s="1"/>
  <c r="E25" i="13"/>
  <c r="G25" i="13" s="1"/>
  <c r="G24" i="13"/>
  <c r="G23" i="13"/>
  <c r="G22" i="13"/>
  <c r="G21" i="13"/>
  <c r="G20" i="13"/>
  <c r="G19" i="13"/>
  <c r="G18" i="13"/>
  <c r="G17" i="13"/>
  <c r="BE16" i="13"/>
  <c r="BD16" i="13"/>
  <c r="BC16" i="13"/>
  <c r="BB16" i="13"/>
  <c r="BA16" i="13"/>
  <c r="BE15" i="13"/>
  <c r="BD15" i="13"/>
  <c r="BC15" i="13"/>
  <c r="BB15" i="13"/>
  <c r="BA15" i="13"/>
  <c r="C15" i="13"/>
  <c r="E14" i="13"/>
  <c r="G14" i="13" s="1"/>
  <c r="BD13" i="13"/>
  <c r="G13" i="13"/>
  <c r="G12" i="13"/>
  <c r="BE11" i="13"/>
  <c r="BE13" i="13" s="1"/>
  <c r="BD11" i="13"/>
  <c r="BC11" i="13"/>
  <c r="BC13" i="13" s="1"/>
  <c r="BB11" i="13"/>
  <c r="BB13" i="13" s="1"/>
  <c r="BA11" i="13"/>
  <c r="BA13" i="13" s="1"/>
  <c r="G11" i="13"/>
  <c r="G10" i="13"/>
  <c r="G9" i="13"/>
  <c r="G8" i="13"/>
  <c r="G56" i="13" l="1"/>
  <c r="G61" i="13"/>
  <c r="G15" i="13"/>
  <c r="E31" i="13"/>
  <c r="I57" i="1"/>
  <c r="I49" i="1"/>
  <c r="I8" i="12"/>
  <c r="Q8" i="12"/>
  <c r="G9" i="12"/>
  <c r="G8" i="12" s="1"/>
  <c r="I9" i="12"/>
  <c r="K9" i="12"/>
  <c r="K8" i="12" s="1"/>
  <c r="O9" i="12"/>
  <c r="O8" i="12" s="1"/>
  <c r="Q9" i="12"/>
  <c r="V9" i="12"/>
  <c r="V8" i="12" s="1"/>
  <c r="I11" i="12"/>
  <c r="Q11" i="12"/>
  <c r="G12" i="12"/>
  <c r="M12" i="12" s="1"/>
  <c r="M11" i="12" s="1"/>
  <c r="I12" i="12"/>
  <c r="K12" i="12"/>
  <c r="K11" i="12" s="1"/>
  <c r="O12" i="12"/>
  <c r="O11" i="12" s="1"/>
  <c r="Q12" i="12"/>
  <c r="V12" i="12"/>
  <c r="V11" i="12" s="1"/>
  <c r="I16" i="12"/>
  <c r="Q16" i="12"/>
  <c r="G17" i="12"/>
  <c r="G16" i="12" s="1"/>
  <c r="I51" i="1" s="1"/>
  <c r="I17" i="12"/>
  <c r="K17" i="12"/>
  <c r="K16" i="12" s="1"/>
  <c r="O17" i="12"/>
  <c r="O16" i="12" s="1"/>
  <c r="Q17" i="12"/>
  <c r="V17" i="12"/>
  <c r="V16" i="12" s="1"/>
  <c r="I19" i="12"/>
  <c r="Q19" i="12"/>
  <c r="G20" i="12"/>
  <c r="M20" i="12" s="1"/>
  <c r="M19" i="12" s="1"/>
  <c r="I20" i="12"/>
  <c r="K20" i="12"/>
  <c r="K19" i="12" s="1"/>
  <c r="O20" i="12"/>
  <c r="O19" i="12" s="1"/>
  <c r="Q20" i="12"/>
  <c r="V20" i="12"/>
  <c r="V19" i="12" s="1"/>
  <c r="G23" i="12"/>
  <c r="I23" i="12"/>
  <c r="K23" i="12"/>
  <c r="K22" i="12" s="1"/>
  <c r="O23" i="12"/>
  <c r="O22" i="12" s="1"/>
  <c r="Q23" i="12"/>
  <c r="V23" i="12"/>
  <c r="V22" i="12" s="1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I22" i="12" s="1"/>
  <c r="K32" i="12"/>
  <c r="O32" i="12"/>
  <c r="Q32" i="12"/>
  <c r="Q22" i="12" s="1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O38" i="12"/>
  <c r="G39" i="12"/>
  <c r="I39" i="12"/>
  <c r="I38" i="12" s="1"/>
  <c r="K39" i="12"/>
  <c r="M39" i="12"/>
  <c r="O39" i="12"/>
  <c r="Q39" i="12"/>
  <c r="Q38" i="12" s="1"/>
  <c r="V39" i="12"/>
  <c r="G41" i="12"/>
  <c r="M41" i="12" s="1"/>
  <c r="I41" i="12"/>
  <c r="K41" i="12"/>
  <c r="K38" i="12" s="1"/>
  <c r="O41" i="12"/>
  <c r="Q41" i="12"/>
  <c r="V41" i="12"/>
  <c r="V38" i="12" s="1"/>
  <c r="G43" i="12"/>
  <c r="M43" i="12" s="1"/>
  <c r="I43" i="12"/>
  <c r="K43" i="12"/>
  <c r="O43" i="12"/>
  <c r="Q43" i="12"/>
  <c r="V43" i="12"/>
  <c r="O45" i="12"/>
  <c r="G46" i="12"/>
  <c r="G45" i="12" s="1"/>
  <c r="I55" i="1" s="1"/>
  <c r="I46" i="12"/>
  <c r="I45" i="12" s="1"/>
  <c r="K46" i="12"/>
  <c r="O46" i="12"/>
  <c r="Q46" i="12"/>
  <c r="Q45" i="12" s="1"/>
  <c r="V46" i="12"/>
  <c r="G50" i="12"/>
  <c r="M50" i="12" s="1"/>
  <c r="I50" i="12"/>
  <c r="K50" i="12"/>
  <c r="K45" i="12" s="1"/>
  <c r="O50" i="12"/>
  <c r="Q50" i="12"/>
  <c r="V50" i="12"/>
  <c r="V45" i="12" s="1"/>
  <c r="I52" i="12"/>
  <c r="Q52" i="12"/>
  <c r="G53" i="12"/>
  <c r="M53" i="12" s="1"/>
  <c r="M52" i="12" s="1"/>
  <c r="I53" i="12"/>
  <c r="K53" i="12"/>
  <c r="K52" i="12" s="1"/>
  <c r="O53" i="12"/>
  <c r="O52" i="12" s="1"/>
  <c r="Q53" i="12"/>
  <c r="V53" i="12"/>
  <c r="V52" i="12" s="1"/>
  <c r="I54" i="12"/>
  <c r="Q54" i="12"/>
  <c r="G55" i="12"/>
  <c r="G54" i="12" s="1"/>
  <c r="I55" i="12"/>
  <c r="K55" i="12"/>
  <c r="K54" i="12" s="1"/>
  <c r="O55" i="12"/>
  <c r="O54" i="12" s="1"/>
  <c r="Q55" i="12"/>
  <c r="V55" i="12"/>
  <c r="V54" i="12" s="1"/>
  <c r="G59" i="12"/>
  <c r="M59" i="12" s="1"/>
  <c r="I59" i="12"/>
  <c r="K59" i="12"/>
  <c r="K58" i="12" s="1"/>
  <c r="O59" i="12"/>
  <c r="O58" i="12" s="1"/>
  <c r="Q59" i="12"/>
  <c r="V59" i="12"/>
  <c r="V58" i="12" s="1"/>
  <c r="G62" i="12"/>
  <c r="M62" i="12" s="1"/>
  <c r="I62" i="12"/>
  <c r="I58" i="12" s="1"/>
  <c r="K62" i="12"/>
  <c r="O62" i="12"/>
  <c r="Q62" i="12"/>
  <c r="Q58" i="12" s="1"/>
  <c r="V62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I86" i="12"/>
  <c r="Q86" i="12"/>
  <c r="G87" i="12"/>
  <c r="G86" i="12" s="1"/>
  <c r="I59" i="1" s="1"/>
  <c r="I87" i="12"/>
  <c r="K87" i="12"/>
  <c r="K86" i="12" s="1"/>
  <c r="O87" i="12"/>
  <c r="O86" i="12" s="1"/>
  <c r="Q87" i="12"/>
  <c r="V87" i="12"/>
  <c r="V86" i="12" s="1"/>
  <c r="I88" i="12"/>
  <c r="Q88" i="12"/>
  <c r="G89" i="12"/>
  <c r="M89" i="12" s="1"/>
  <c r="M88" i="12" s="1"/>
  <c r="I89" i="12"/>
  <c r="K89" i="12"/>
  <c r="K88" i="12" s="1"/>
  <c r="O89" i="12"/>
  <c r="O88" i="12" s="1"/>
  <c r="Q89" i="12"/>
  <c r="V89" i="12"/>
  <c r="V88" i="12" s="1"/>
  <c r="G91" i="12"/>
  <c r="I91" i="12"/>
  <c r="K91" i="12"/>
  <c r="K90" i="12" s="1"/>
  <c r="O91" i="12"/>
  <c r="O90" i="12" s="1"/>
  <c r="Q91" i="12"/>
  <c r="V91" i="12"/>
  <c r="V90" i="12" s="1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I90" i="12" s="1"/>
  <c r="K98" i="12"/>
  <c r="M98" i="12"/>
  <c r="O98" i="12"/>
  <c r="Q98" i="12"/>
  <c r="Q90" i="12" s="1"/>
  <c r="V98" i="12"/>
  <c r="G102" i="12"/>
  <c r="M102" i="12" s="1"/>
  <c r="I102" i="12"/>
  <c r="I101" i="12" s="1"/>
  <c r="K102" i="12"/>
  <c r="O102" i="12"/>
  <c r="Q102" i="12"/>
  <c r="Q101" i="12" s="1"/>
  <c r="V102" i="12"/>
  <c r="G105" i="12"/>
  <c r="M105" i="12" s="1"/>
  <c r="I105" i="12"/>
  <c r="K105" i="12"/>
  <c r="O105" i="12"/>
  <c r="O101" i="12" s="1"/>
  <c r="Q105" i="12"/>
  <c r="V105" i="12"/>
  <c r="G107" i="12"/>
  <c r="I107" i="12"/>
  <c r="K107" i="12"/>
  <c r="M107" i="12"/>
  <c r="O107" i="12"/>
  <c r="Q107" i="12"/>
  <c r="V107" i="12"/>
  <c r="G108" i="12"/>
  <c r="M108" i="12" s="1"/>
  <c r="I108" i="12"/>
  <c r="K108" i="12"/>
  <c r="K101" i="12" s="1"/>
  <c r="O108" i="12"/>
  <c r="Q108" i="12"/>
  <c r="V108" i="12"/>
  <c r="V101" i="12" s="1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I114" i="12"/>
  <c r="K114" i="12"/>
  <c r="K113" i="12" s="1"/>
  <c r="O114" i="12"/>
  <c r="O113" i="12" s="1"/>
  <c r="Q114" i="12"/>
  <c r="V114" i="12"/>
  <c r="V113" i="12" s="1"/>
  <c r="G115" i="12"/>
  <c r="I115" i="12"/>
  <c r="K115" i="12"/>
  <c r="M115" i="12"/>
  <c r="O115" i="12"/>
  <c r="Q115" i="12"/>
  <c r="V115" i="12"/>
  <c r="G118" i="12"/>
  <c r="M118" i="12" s="1"/>
  <c r="I118" i="12"/>
  <c r="K118" i="12"/>
  <c r="O118" i="12"/>
  <c r="Q118" i="12"/>
  <c r="V118" i="12"/>
  <c r="G119" i="12"/>
  <c r="M119" i="12" s="1"/>
  <c r="I119" i="12"/>
  <c r="I113" i="12" s="1"/>
  <c r="K119" i="12"/>
  <c r="O119" i="12"/>
  <c r="Q119" i="12"/>
  <c r="Q113" i="12" s="1"/>
  <c r="V119" i="12"/>
  <c r="G121" i="12"/>
  <c r="I121" i="12"/>
  <c r="I120" i="12" s="1"/>
  <c r="K121" i="12"/>
  <c r="M121" i="12"/>
  <c r="O121" i="12"/>
  <c r="Q121" i="12"/>
  <c r="Q120" i="12" s="1"/>
  <c r="V121" i="12"/>
  <c r="G123" i="12"/>
  <c r="M123" i="12" s="1"/>
  <c r="I123" i="12"/>
  <c r="K123" i="12"/>
  <c r="O123" i="12"/>
  <c r="O120" i="12" s="1"/>
  <c r="Q123" i="12"/>
  <c r="V123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K120" i="12" s="1"/>
  <c r="O128" i="12"/>
  <c r="Q128" i="12"/>
  <c r="V128" i="12"/>
  <c r="V120" i="12" s="1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I135" i="12"/>
  <c r="K135" i="12"/>
  <c r="K134" i="12" s="1"/>
  <c r="O135" i="12"/>
  <c r="O134" i="12" s="1"/>
  <c r="Q135" i="12"/>
  <c r="V135" i="12"/>
  <c r="V134" i="12" s="1"/>
  <c r="G137" i="12"/>
  <c r="M137" i="12" s="1"/>
  <c r="I137" i="12"/>
  <c r="K137" i="12"/>
  <c r="O137" i="12"/>
  <c r="Q137" i="12"/>
  <c r="V137" i="12"/>
  <c r="G151" i="12"/>
  <c r="M151" i="12" s="1"/>
  <c r="I151" i="12"/>
  <c r="K151" i="12"/>
  <c r="O151" i="12"/>
  <c r="Q151" i="12"/>
  <c r="V151" i="12"/>
  <c r="G156" i="12"/>
  <c r="M156" i="12" s="1"/>
  <c r="I156" i="12"/>
  <c r="I134" i="12" s="1"/>
  <c r="K156" i="12"/>
  <c r="O156" i="12"/>
  <c r="Q156" i="12"/>
  <c r="Q134" i="12" s="1"/>
  <c r="V156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K173" i="12"/>
  <c r="V173" i="12"/>
  <c r="G174" i="12"/>
  <c r="M174" i="12" s="1"/>
  <c r="I174" i="12"/>
  <c r="I173" i="12" s="1"/>
  <c r="K174" i="12"/>
  <c r="O174" i="12"/>
  <c r="Q174" i="12"/>
  <c r="Q173" i="12" s="1"/>
  <c r="V174" i="12"/>
  <c r="G178" i="12"/>
  <c r="M178" i="12" s="1"/>
  <c r="I178" i="12"/>
  <c r="K178" i="12"/>
  <c r="O178" i="12"/>
  <c r="O173" i="12" s="1"/>
  <c r="Q178" i="12"/>
  <c r="V178" i="12"/>
  <c r="G183" i="12"/>
  <c r="I183" i="12"/>
  <c r="K183" i="12"/>
  <c r="K182" i="12" s="1"/>
  <c r="O183" i="12"/>
  <c r="O182" i="12" s="1"/>
  <c r="Q183" i="12"/>
  <c r="V183" i="12"/>
  <c r="V182" i="12" s="1"/>
  <c r="G186" i="12"/>
  <c r="I186" i="12"/>
  <c r="K186" i="12"/>
  <c r="M186" i="12"/>
  <c r="O186" i="12"/>
  <c r="Q186" i="12"/>
  <c r="V186" i="12"/>
  <c r="G189" i="12"/>
  <c r="M189" i="12" s="1"/>
  <c r="I189" i="12"/>
  <c r="K189" i="12"/>
  <c r="O189" i="12"/>
  <c r="Q189" i="12"/>
  <c r="V189" i="12"/>
  <c r="G192" i="12"/>
  <c r="M192" i="12" s="1"/>
  <c r="I192" i="12"/>
  <c r="I182" i="12" s="1"/>
  <c r="K192" i="12"/>
  <c r="O192" i="12"/>
  <c r="Q192" i="12"/>
  <c r="Q182" i="12" s="1"/>
  <c r="V192" i="12"/>
  <c r="G195" i="12"/>
  <c r="I195" i="12"/>
  <c r="I194" i="12" s="1"/>
  <c r="K195" i="12"/>
  <c r="M195" i="12"/>
  <c r="O195" i="12"/>
  <c r="Q195" i="12"/>
  <c r="Q194" i="12" s="1"/>
  <c r="V195" i="12"/>
  <c r="G198" i="12"/>
  <c r="M198" i="12" s="1"/>
  <c r="I198" i="12"/>
  <c r="K198" i="12"/>
  <c r="K194" i="12" s="1"/>
  <c r="O198" i="12"/>
  <c r="O194" i="12" s="1"/>
  <c r="Q198" i="12"/>
  <c r="V198" i="12"/>
  <c r="V194" i="12" s="1"/>
  <c r="G199" i="12"/>
  <c r="M199" i="12" s="1"/>
  <c r="I199" i="12"/>
  <c r="K199" i="12"/>
  <c r="O199" i="12"/>
  <c r="Q199" i="12"/>
  <c r="V199" i="12"/>
  <c r="G203" i="12"/>
  <c r="I203" i="12"/>
  <c r="K203" i="12"/>
  <c r="M203" i="12"/>
  <c r="O203" i="12"/>
  <c r="Q203" i="12"/>
  <c r="V203" i="12"/>
  <c r="G204" i="12"/>
  <c r="I204" i="12"/>
  <c r="K204" i="12"/>
  <c r="O204" i="12"/>
  <c r="O202" i="12" s="1"/>
  <c r="Q204" i="12"/>
  <c r="V204" i="12"/>
  <c r="V202" i="12" s="1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I209" i="12"/>
  <c r="Q209" i="12"/>
  <c r="G210" i="12"/>
  <c r="I210" i="12"/>
  <c r="K210" i="12"/>
  <c r="K209" i="12" s="1"/>
  <c r="O210" i="12"/>
  <c r="O209" i="12" s="1"/>
  <c r="Q210" i="12"/>
  <c r="V210" i="12"/>
  <c r="V209" i="12" s="1"/>
  <c r="AE212" i="12"/>
  <c r="F41" i="1" s="1"/>
  <c r="I19" i="1"/>
  <c r="H42" i="1"/>
  <c r="G134" i="12" l="1"/>
  <c r="I65" i="1" s="1"/>
  <c r="G22" i="12"/>
  <c r="I53" i="1" s="1"/>
  <c r="F40" i="1"/>
  <c r="G182" i="12"/>
  <c r="I67" i="1" s="1"/>
  <c r="G113" i="12"/>
  <c r="I63" i="1" s="1"/>
  <c r="G38" i="12"/>
  <c r="I54" i="1" s="1"/>
  <c r="G90" i="12"/>
  <c r="I61" i="1" s="1"/>
  <c r="M46" i="12"/>
  <c r="F39" i="1"/>
  <c r="G31" i="13"/>
  <c r="E32" i="13"/>
  <c r="G32" i="13" s="1"/>
  <c r="M101" i="12"/>
  <c r="M204" i="12"/>
  <c r="M202" i="12" s="1"/>
  <c r="G202" i="12"/>
  <c r="I69" i="1" s="1"/>
  <c r="M45" i="12"/>
  <c r="G209" i="12"/>
  <c r="I70" i="1" s="1"/>
  <c r="I20" i="1" s="1"/>
  <c r="M210" i="12"/>
  <c r="M209" i="12" s="1"/>
  <c r="M173" i="12"/>
  <c r="AF212" i="12"/>
  <c r="K202" i="12"/>
  <c r="Q202" i="12"/>
  <c r="I202" i="12"/>
  <c r="M194" i="12"/>
  <c r="M120" i="12"/>
  <c r="M58" i="12"/>
  <c r="M38" i="12"/>
  <c r="G194" i="12"/>
  <c r="I68" i="1" s="1"/>
  <c r="I18" i="1" s="1"/>
  <c r="G173" i="12"/>
  <c r="I66" i="1" s="1"/>
  <c r="G120" i="12"/>
  <c r="I64" i="1" s="1"/>
  <c r="G101" i="12"/>
  <c r="I62" i="1" s="1"/>
  <c r="M183" i="12"/>
  <c r="M182" i="12" s="1"/>
  <c r="M135" i="12"/>
  <c r="M134" i="12" s="1"/>
  <c r="M114" i="12"/>
  <c r="M113" i="12" s="1"/>
  <c r="M91" i="12"/>
  <c r="M90" i="12" s="1"/>
  <c r="G88" i="12"/>
  <c r="I60" i="1" s="1"/>
  <c r="M87" i="12"/>
  <c r="M86" i="12" s="1"/>
  <c r="G58" i="12"/>
  <c r="I58" i="1" s="1"/>
  <c r="M55" i="12"/>
  <c r="M54" i="12" s="1"/>
  <c r="G52" i="12"/>
  <c r="I56" i="1" s="1"/>
  <c r="M23" i="12"/>
  <c r="M22" i="12" s="1"/>
  <c r="G19" i="12"/>
  <c r="I52" i="1" s="1"/>
  <c r="M17" i="12"/>
  <c r="M16" i="12" s="1"/>
  <c r="G11" i="12"/>
  <c r="M9" i="12"/>
  <c r="M8" i="12" s="1"/>
  <c r="J28" i="1"/>
  <c r="J26" i="1"/>
  <c r="G38" i="1"/>
  <c r="F38" i="1"/>
  <c r="H32" i="1"/>
  <c r="J23" i="1"/>
  <c r="J24" i="1"/>
  <c r="J25" i="1"/>
  <c r="J27" i="1"/>
  <c r="E24" i="1"/>
  <c r="E26" i="1"/>
  <c r="I50" i="1" l="1"/>
  <c r="G212" i="12"/>
  <c r="I17" i="1"/>
  <c r="G41" i="1"/>
  <c r="I41" i="1" s="1"/>
  <c r="G39" i="1"/>
  <c r="G42" i="1" s="1"/>
  <c r="G25" i="1" s="1"/>
  <c r="G40" i="1"/>
  <c r="I40" i="1" s="1"/>
  <c r="F42" i="1"/>
  <c r="G23" i="1" s="1"/>
  <c r="A27" i="1" s="1"/>
  <c r="A28" i="1" s="1"/>
  <c r="G28" i="1" s="1"/>
  <c r="G27" i="1" s="1"/>
  <c r="G29" i="1" s="1"/>
  <c r="G39" i="13"/>
  <c r="G67" i="13" s="1"/>
  <c r="I39" i="1" l="1"/>
  <c r="I42" i="1" s="1"/>
  <c r="I16" i="1"/>
  <c r="I21" i="1" s="1"/>
  <c r="I71" i="1"/>
  <c r="J70" i="1" l="1"/>
  <c r="J66" i="1"/>
  <c r="J55" i="1"/>
  <c r="J57" i="1"/>
  <c r="J58" i="1"/>
  <c r="J61" i="1"/>
  <c r="J52" i="1"/>
  <c r="J65" i="1"/>
  <c r="J60" i="1"/>
  <c r="J49" i="1"/>
  <c r="J50" i="1"/>
  <c r="J67" i="1"/>
  <c r="J54" i="1"/>
  <c r="J64" i="1"/>
  <c r="J63" i="1"/>
  <c r="J56" i="1"/>
  <c r="J62" i="1"/>
  <c r="J53" i="1"/>
  <c r="J68" i="1"/>
  <c r="J51" i="1"/>
  <c r="J69" i="1"/>
  <c r="J59" i="1"/>
  <c r="J40" i="1"/>
  <c r="J41" i="1"/>
  <c r="J39" i="1"/>
  <c r="J42" i="1" s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Honsa</author>
  </authors>
  <commentList>
    <comment ref="S6" authorId="0" shapeId="0" xr:uid="{D8E6653A-9507-41BC-8A75-08B9A29771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6F04F5-C1A7-4D3B-8D03-2FB072131D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<sst xmlns="http://schemas.openxmlformats.org/spreadsheetml/2006/main" count="1117" uniqueCount="490">
  <si>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</si>
  <si>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</si>
  <si>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</si>
  <si>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</si>
  <si>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</si>
  <si>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</si>
  <si>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</si>
  <si>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</si>
  <si>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</si>
  <si>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</si>
  <si>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</si>
  <si>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</si>
  <si>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</si>
  <si>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</si>
  <si>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</si>
  <si>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</si>
  <si>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</si>
  <si>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</si>
  <si>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</si>
  <si>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</si>
  <si>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</si>
  <si>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</si>
  <si>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</si>
  <si>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</si>
  <si>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</si>
  <si>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</si>
  <si>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</si>
  <si>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</si>
  <si>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</si>
  <si>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</si>
  <si>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</si>
  <si>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</si>
  <si>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</si>
  <si>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</si>
  <si>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</si>
  <si>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</si>
  <si>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</si>
  <si>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</si>
  <si>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</si>
  <si>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</si>
  <si>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</si>
  <si>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PER18/06</t>
  </si>
  <si>
    <t>MU LIpová -SO 01 Rekonstrukce soc zař. 1</t>
  </si>
  <si>
    <t>01</t>
  </si>
  <si>
    <t>Rekonstrukce soc zař. 1</t>
  </si>
  <si>
    <t>Objekt:</t>
  </si>
  <si>
    <t>Rozpočet:</t>
  </si>
  <si>
    <t>MU LIpová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</si>
  <si>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</si>
  <si>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</si>
  <si>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</si>
  <si>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</si>
  <si>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</si>
  <si>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</si>
  <si>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</si>
  <si>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</t>
  </si>
  <si>
    <t>Stěny a příčky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</si>
  <si>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</si>
  <si>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</si>
  <si>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</si>
  <si>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</si>
  <si>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</si>
  <si>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</si>
  <si>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</si>
  <si>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</si>
  <si>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</si>
  <si>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</si>
  <si>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</si>
  <si>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</si>
  <si>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</si>
  <si>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</si>
  <si>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</si>
  <si>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</si>
  <si>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</si>
  <si>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</si>
  <si>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</si>
  <si>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</si>
  <si>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</si>
  <si>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</si>
  <si>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</si>
  <si>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</si>
  <si>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</si>
  <si>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</si>
  <si>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</si>
  <si>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</si>
  <si>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</si>
  <si>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</si>
  <si>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</si>
  <si>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</si>
  <si>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</si>
  <si>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</si>
  <si>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</si>
  <si>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</si>
  <si>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</si>
  <si>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</si>
  <si>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</si>
  <si>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</si>
  <si>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</si>
  <si>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</si>
  <si>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</si>
  <si>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</si>
  <si>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</si>
  <si>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</si>
  <si>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</si>
  <si>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</si>
  <si>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</si>
  <si>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</si>
  <si>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</si>
  <si>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</si>
  <si>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</si>
  <si>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</si>
  <si>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</si>
  <si>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</si>
  <si>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</si>
  <si>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</si>
  <si>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</si>
  <si>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</si>
  <si>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</si>
  <si>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</si>
  <si>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</si>
  <si>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</si>
  <si>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</si>
  <si>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</si>
  <si>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</si>
  <si>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349231811RT2</t>
  </si>
  <si>
    <t>Přizdívka ostění s ozubem z cihel, kapsy do 15 cm, s použitím suché maltové směsi</t>
  </si>
  <si>
    <t>m2</t>
  </si>
  <si>
    <t>RTS 18/ I</t>
  </si>
  <si>
    <t>POL1_</t>
  </si>
  <si>
    <t>dodatečně zazdívané zárubně : (0,8+2*2)*2*0,2</t>
  </si>
  <si>
    <t>VV</t>
  </si>
  <si>
    <t>349-99</t>
  </si>
  <si>
    <t>Otvory v SDK podhledu a zapravení</t>
  </si>
  <si>
    <t>kus</t>
  </si>
  <si>
    <t>Vlastní</t>
  </si>
  <si>
    <t>Indiv</t>
  </si>
  <si>
    <t>muži : 3</t>
  </si>
  <si>
    <t>ženy : 3</t>
  </si>
  <si>
    <t>sprcha : 2</t>
  </si>
  <si>
    <t>411387531R00</t>
  </si>
  <si>
    <t>Zabetonování otvorů 0,25 m2 ve stropech a klenbách</t>
  </si>
  <si>
    <t>Položka pořadí 22 : 2,00000</t>
  </si>
  <si>
    <t>602016195R00</t>
  </si>
  <si>
    <t>Penetrace hloubková stěn PROFI Silikat-Tiefengrund</t>
  </si>
  <si>
    <t>Položka pořadí 59 : 27,32160</t>
  </si>
  <si>
    <t>610991111R00</t>
  </si>
  <si>
    <t>Zakrývání výplní vnitřních otvorů</t>
  </si>
  <si>
    <t>Položka pořadí 51 : 204,58000</t>
  </si>
  <si>
    <t>otvory : 0,8*2*3+0,8*2*5</t>
  </si>
  <si>
    <t>Položka pořadí 40 : 32,76000*2</t>
  </si>
  <si>
    <t>Položka pořadí 17 : 37,60000</t>
  </si>
  <si>
    <t>612403384R00</t>
  </si>
  <si>
    <t>Hrubá výplň rýh ve stěnách do 7x7 cm maltou ze SMS</t>
  </si>
  <si>
    <t>m</t>
  </si>
  <si>
    <t>drážky pro ZTI : 52</t>
  </si>
  <si>
    <t>612403386RT1</t>
  </si>
  <si>
    <t>Hrubá výplň rýh ve stěnách do 10x10cm maltou z SMS, zdicí maltou</t>
  </si>
  <si>
    <t>Položka pořadí 24 : 6,00000</t>
  </si>
  <si>
    <t>612409991RT2</t>
  </si>
  <si>
    <t>Začištění omítek kolem oken,dveří apod., s použitím suché maltové směsi</t>
  </si>
  <si>
    <t>dodatečně zazdívané zárubně : (0,8+2*2)*2</t>
  </si>
  <si>
    <t>612425931RT2</t>
  </si>
  <si>
    <t>Omítka vápenná vnitřního ostění - štuková, s použitím suché maltové směsi</t>
  </si>
  <si>
    <t>Položka pořadí 1 : 1,92000*2</t>
  </si>
  <si>
    <t>612471411RT2</t>
  </si>
  <si>
    <t>Úprava vnitřních stěn aktivovaným štukem, s použitím suché maltové směsi</t>
  </si>
  <si>
    <t>622421121RT2</t>
  </si>
  <si>
    <t>Omítka vnější stěn, MVC, hrubá zatřená, s použitím suché maltové směsi</t>
  </si>
  <si>
    <t>Položka pořadí 25 : 98,66000</t>
  </si>
  <si>
    <t>622904112R00</t>
  </si>
  <si>
    <t>Očištění fasád tlakovou vodou složitost 1 - 2</t>
  </si>
  <si>
    <t>Položka pořadí 26 : 98,66000</t>
  </si>
  <si>
    <t>622904121R00</t>
  </si>
  <si>
    <t>Ruční čištění ocelovým kartáčem</t>
  </si>
  <si>
    <t>631312141R00</t>
  </si>
  <si>
    <t>Doplnění rýh betonem v dosavadních mazaninách</t>
  </si>
  <si>
    <t>m3</t>
  </si>
  <si>
    <t xml:space="preserve">po vybouraných příčkách : </t>
  </si>
  <si>
    <t>wc ženy : 0,1*0,1*(4,7+1,11*4)</t>
  </si>
  <si>
    <t>wc muži : 0,1*0,1*(2,7+1,19*2)</t>
  </si>
  <si>
    <t>632415110RT2</t>
  </si>
  <si>
    <t>Potěr Morfico samonivelační ručně tl. 10 mm, MFC Level 320 - vyrovnávací</t>
  </si>
  <si>
    <t>Položka pořadí 19 : 37,50000</t>
  </si>
  <si>
    <t>642944121RT4</t>
  </si>
  <si>
    <t>Osazení ocelových zárubní dodatečně do 2,5 m2, včetně dodávky zárubně  80x197x11 cm</t>
  </si>
  <si>
    <t>952901111R00</t>
  </si>
  <si>
    <t>Vyčištění budov o výšce podlaží do 4 m</t>
  </si>
  <si>
    <t>muži : 10,5+4,9</t>
  </si>
  <si>
    <t>ženy : 12,3+3,6+6,3</t>
  </si>
  <si>
    <t>962031113R00</t>
  </si>
  <si>
    <t>Bourání příček z cihel pálených plných tl. 65 mm</t>
  </si>
  <si>
    <t>wc ženy : (4,7+1,11*4)*2,2-0,6*2*5</t>
  </si>
  <si>
    <t>wc muži : 2,7*2,2+1,19*2,2*2-0,6*2*3</t>
  </si>
  <si>
    <t>965081712RT1</t>
  </si>
  <si>
    <t>Bourání dlažeb keramických tl.10 mm, pl. do 1 m2, ručně, dlaždice keramické</t>
  </si>
  <si>
    <t>wc ženy : 12,3+3,6+6,3</t>
  </si>
  <si>
    <t>wc muži : 10,4+4,9</t>
  </si>
  <si>
    <t>968061125R00</t>
  </si>
  <si>
    <t>Vyvěšení dřevěných dveřních křídel pl. do 2 m2</t>
  </si>
  <si>
    <t>wc ženy : 8</t>
  </si>
  <si>
    <t>wc muži : 5</t>
  </si>
  <si>
    <t>968072455R00</t>
  </si>
  <si>
    <t>Vybourání kovových dveřních zárubní pl. do 2 m2</t>
  </si>
  <si>
    <t>wc ženy : 0,8*2</t>
  </si>
  <si>
    <t>wc muži : 0,8*2</t>
  </si>
  <si>
    <t>972054241R00</t>
  </si>
  <si>
    <t>Vybourání otv. stropy ŽB pl. 0,09 m2, tl. 15 cm</t>
  </si>
  <si>
    <t>974031142R00</t>
  </si>
  <si>
    <t>Vysekání rýh ve zdi cihelné 7 x 7 cm</t>
  </si>
  <si>
    <t>Položka pořadí 6 : 52,00000</t>
  </si>
  <si>
    <t>974031153R00</t>
  </si>
  <si>
    <t>Vysekání rýh ve zdi cihelné 10 x 10 cm</t>
  </si>
  <si>
    <t>sprcha : 6</t>
  </si>
  <si>
    <t>978013191R00</t>
  </si>
  <si>
    <t>Otlučení omítek vnitřních stěn v rozsahu do 100 %</t>
  </si>
  <si>
    <t>978059521R00</t>
  </si>
  <si>
    <t>Odsekání vnitřních obkladů stěn do 2 m2</t>
  </si>
  <si>
    <t>wc ženy : (4,7+1,11+1,52+4,7+1,52+1,11)*2-01,8*2*2</t>
  </si>
  <si>
    <t>(2,07*2+1,71*2)*2-0,8*2</t>
  </si>
  <si>
    <t>(2,84*2+2,07*2+0,6*2)*2-0,8*2*2</t>
  </si>
  <si>
    <t>wc muži : (1,19*2+3,43+1,84+2,27+0,86+1,16+1,19+0,84+0,83*2+2,17*2+2,07+0,6*2)*2-0,8*2*3</t>
  </si>
  <si>
    <t>Mezisoučet</t>
  </si>
  <si>
    <t>sprcha : 2,5</t>
  </si>
  <si>
    <t>999281108R00</t>
  </si>
  <si>
    <t>Přesun hmot pro opravy a údržbu do výšky 12 m</t>
  </si>
  <si>
    <t>t</t>
  </si>
  <si>
    <t>POL7_</t>
  </si>
  <si>
    <t>720-001</t>
  </si>
  <si>
    <t>ZTI - viz samostatný rozpočet</t>
  </si>
  <si>
    <t>kpl</t>
  </si>
  <si>
    <t>725110814R00</t>
  </si>
  <si>
    <t>Demontáž klozetů kombinovaných</t>
  </si>
  <si>
    <t>soubor</t>
  </si>
  <si>
    <t>wc ženy : 6</t>
  </si>
  <si>
    <t>wc muži : 3</t>
  </si>
  <si>
    <t>725122813R00</t>
  </si>
  <si>
    <t>Demontáž pisoárů s nádrží + 1 záchodkem</t>
  </si>
  <si>
    <t>wc muži : 4</t>
  </si>
  <si>
    <t>725230811R00</t>
  </si>
  <si>
    <t>Demontáž bidetů  z diturvitu</t>
  </si>
  <si>
    <t>wc ženy : 1</t>
  </si>
  <si>
    <t>725290020RA0</t>
  </si>
  <si>
    <t>Demontáž umyvadla včetně baterie a konzol</t>
  </si>
  <si>
    <t>Součtová</t>
  </si>
  <si>
    <t>POL2_</t>
  </si>
  <si>
    <t>wc ženy : 5</t>
  </si>
  <si>
    <t>766661112R00</t>
  </si>
  <si>
    <t>Montáž dveří do zárubně,otevíravých 1kř.do 0,8 m</t>
  </si>
  <si>
    <t>muži : 1+1</t>
  </si>
  <si>
    <t>ženy : 1+2</t>
  </si>
  <si>
    <t>766670021R00</t>
  </si>
  <si>
    <t>Montáž kliky a štítku</t>
  </si>
  <si>
    <t>Položka pořadí 33 : 5,00000</t>
  </si>
  <si>
    <t>54914588R</t>
  </si>
  <si>
    <t>Kliky se štítem mezip  s ukazatelem 804 Cr</t>
  </si>
  <si>
    <t>SPCM</t>
  </si>
  <si>
    <t>POL3_</t>
  </si>
  <si>
    <t>611601203R</t>
  </si>
  <si>
    <t>Dveře vnitřní CPL 0,2 KLASIK plné 1kř. 80x197 cm, 16 dekorů</t>
  </si>
  <si>
    <t>muži : 1</t>
  </si>
  <si>
    <t>ženy : 2</t>
  </si>
  <si>
    <t>61165402R</t>
  </si>
  <si>
    <t>Dveře vnitřní lamino CPL plné  1kř. 80x197, s větrací mřížkou</t>
  </si>
  <si>
    <t>998766202R00</t>
  </si>
  <si>
    <t>Přesun hmot pro truhlářské konstr., výšky do 12 m</t>
  </si>
  <si>
    <t>767649191R00</t>
  </si>
  <si>
    <t>Montáž doplňků dveří, samozavírače hydraulického</t>
  </si>
  <si>
    <t>767-001</t>
  </si>
  <si>
    <t xml:space="preserve">D+M dělících příček WC </t>
  </si>
  <si>
    <t>wc žena : (4,7+1,18*4)*2,1</t>
  </si>
  <si>
    <t>wc muži : (2,7+1,16*3)*2,1</t>
  </si>
  <si>
    <t>54917045R</t>
  </si>
  <si>
    <t>Zavírač dveří hydraulický K 204  č.14  stříbrná</t>
  </si>
  <si>
    <t>998767202R00</t>
  </si>
  <si>
    <t>Přesun hmot pro zámečnické konstr., výšky do 12 m</t>
  </si>
  <si>
    <t>771101210RT1</t>
  </si>
  <si>
    <t>Penetrace podkladu pod dlažby, penetrační nátěr Primer G</t>
  </si>
  <si>
    <t>771578011R00</t>
  </si>
  <si>
    <t>Spára podlaha - stěna, silikonem</t>
  </si>
  <si>
    <t>muži : (1,16+3,43+1,84+2,27+0,86+1,16+1,16+2,7+2,07*2+2,17*23+0,6*2)--0,85*3</t>
  </si>
  <si>
    <t>ženy : (4,7*2+(1,18+1,52)*2)-0,8*2+(1,71*2+2,07*2)-0,8+(2,48*2+0,6*2+2,07*2)-0,8*2</t>
  </si>
  <si>
    <t>771571905R00</t>
  </si>
  <si>
    <t>Opravy podlah keramických režných 15x15 cm</t>
  </si>
  <si>
    <t>pruraz striopu ve sprše : 4*2</t>
  </si>
  <si>
    <t>771575014RAI</t>
  </si>
  <si>
    <t>Dlažba do tmele Schömburg 30 x 30 cm, do tmele Unifix 2K, dlažba ve specifikaci</t>
  </si>
  <si>
    <t>wc ženy : 12,5+3,6+6,3</t>
  </si>
  <si>
    <t>wc muži : 15,4</t>
  </si>
  <si>
    <t>597642030R</t>
  </si>
  <si>
    <t>Dlažba Taurus Granit matná 300x300x9 mm, Rio Negro</t>
  </si>
  <si>
    <t>Položka pořadí 46 : 37,80000*1,1</t>
  </si>
  <si>
    <t>998771102R00</t>
  </si>
  <si>
    <t>Přesun hmot pro podlahy z dlaždic, výšky do 12 m</t>
  </si>
  <si>
    <t>781101111R00</t>
  </si>
  <si>
    <t>Vyrovnání podkladu maltou ze SMS tl. do 7 mm</t>
  </si>
  <si>
    <t>781111121R00</t>
  </si>
  <si>
    <t>Montáž lišt rohových, vanových a dilatačních</t>
  </si>
  <si>
    <t xml:space="preserve">ukončovací : </t>
  </si>
  <si>
    <t/>
  </si>
  <si>
    <t xml:space="preserve">rohové : </t>
  </si>
  <si>
    <t>muži : 2*3</t>
  </si>
  <si>
    <t>ženy : 1*2</t>
  </si>
  <si>
    <t xml:space="preserve">koutové : </t>
  </si>
  <si>
    <t>muži : 2*10</t>
  </si>
  <si>
    <t>ženy : 13*2</t>
  </si>
  <si>
    <t>781230121R00</t>
  </si>
  <si>
    <t>Obkládání stěn vnitř.keram. do tmele do 300x300 mm</t>
  </si>
  <si>
    <t>muži : (1,16+3,43+1,84+2,27+0,86+1,16+1,16+2,7+2,07*2+2,17*23+0,6*2)*2--0,85*2*3</t>
  </si>
  <si>
    <t>ženy : (4,7*2+(1,18+1,52)*2)*2-0,8*2*2+(1,71*2+2,07*2)*2-0,8*2+(2,48*2+0,6*2+2,07*2)*2-0,8*2*2</t>
  </si>
  <si>
    <t>59760104.AR</t>
  </si>
  <si>
    <t>Lišta rohová plastová na obklad ukončovací 10 mm</t>
  </si>
  <si>
    <t>RTS 14/ I</t>
  </si>
  <si>
    <t>ukončovací : 101,04*1,1</t>
  </si>
  <si>
    <t>rohová : 8*1,1</t>
  </si>
  <si>
    <t>59760134.AR</t>
  </si>
  <si>
    <t>Lišta kout/2díln plast Schlüter DILEX-EK  U11/O10</t>
  </si>
  <si>
    <t>46*1,1</t>
  </si>
  <si>
    <t>597813660R</t>
  </si>
  <si>
    <t>Obkládačka 20x25 bílá mat, Color One</t>
  </si>
  <si>
    <t>Začátek provozního součtu</t>
  </si>
  <si>
    <t xml:space="preserve">  muži : (1,16+3,43+1,84+2,27+0,86+1,16+1,16+2,7+2,07*2+2,17*23+0,6*2)*2--0,85*2*3</t>
  </si>
  <si>
    <t xml:space="preserve">  ženy : (4,7*2+(1,18+1,52)*2)*2-0,8*2*2+(1,71*2+2,07*2)*2-0,8*2+(2,48*2+0,6*2+2,07*2)*2-0,8*2*2</t>
  </si>
  <si>
    <t xml:space="preserve">  Mezisoučet</t>
  </si>
  <si>
    <t>Konec provozního součtu</t>
  </si>
  <si>
    <t>202,08*0,5*1,1</t>
  </si>
  <si>
    <t>sprcha : 2,5*1,1</t>
  </si>
  <si>
    <t>597813668R</t>
  </si>
  <si>
    <t>Obkládačka 20x25 barva lesk, Color One</t>
  </si>
  <si>
    <t>Položka pořadí 54 : 113,89400</t>
  </si>
  <si>
    <t>998781102R00</t>
  </si>
  <si>
    <t>Přesun hmot pro obklady keramické, výšky do 12 m</t>
  </si>
  <si>
    <t>783201811R00</t>
  </si>
  <si>
    <t>Odstranění nátěrů z kovových konstrukcí oškrábáním</t>
  </si>
  <si>
    <t xml:space="preserve">zárubně : </t>
  </si>
  <si>
    <t>muži : (0,1*3)*(0,8+2*2)*1</t>
  </si>
  <si>
    <t>ženy : (0,1*3)*(0,8+2*2)*2</t>
  </si>
  <si>
    <t>783215100R00</t>
  </si>
  <si>
    <t>Nátěr olejový kovových konstrukcí 2x + 1x email</t>
  </si>
  <si>
    <t>muži : (0,1*3)*(0,8+2*2)*2</t>
  </si>
  <si>
    <t>ženy : (0,1*3)*(0,8+2*2)*3</t>
  </si>
  <si>
    <t>784402801R00</t>
  </si>
  <si>
    <t>Odstranění malby oškrábáním v místnosti H do 3,8 m</t>
  </si>
  <si>
    <t>muži : (1,16+3,43+1,84+2,27+0,86+1,16+1,16+2,7+2,07*2+2,17*2+0,6*2)*(2,48-2)</t>
  </si>
  <si>
    <t>ženy : (4,7*2+1,18*2+1,52*2+1,71*2+2,07*2+2,48*2+0,6*2+2,07*2)*(2,48-2)</t>
  </si>
  <si>
    <t>784403801R00</t>
  </si>
  <si>
    <t>Odstranění maleb omytím v místnosti H do 3,8 m</t>
  </si>
  <si>
    <t>sdk podhledy : 15,4+12,5+3,6+6,3</t>
  </si>
  <si>
    <t>784191101R00</t>
  </si>
  <si>
    <t>Penetrace podkladu univerzální Primalex 1x</t>
  </si>
  <si>
    <t>Položka pořadí 10 : 27,32160</t>
  </si>
  <si>
    <t>podhledy : 15,4+12,5+3,6+6,3</t>
  </si>
  <si>
    <t>784195212R00</t>
  </si>
  <si>
    <t>Malba Primalex Plus, bílá, bez penetrace, 2 x</t>
  </si>
  <si>
    <t>Položka pořadí 61 : 65,12160</t>
  </si>
  <si>
    <t>220-001</t>
  </si>
  <si>
    <t>D+M elektro - demontáže, úpravy rozvodů vč napojení vč st přípomocí</t>
  </si>
  <si>
    <t>wc muži : 1</t>
  </si>
  <si>
    <t>220-002</t>
  </si>
  <si>
    <t>D+M bezdotyk osušovače rukou</t>
  </si>
  <si>
    <t>905      R01</t>
  </si>
  <si>
    <t>Hzs-revize provoz.souboru a st.obj., Revize</t>
  </si>
  <si>
    <t>h</t>
  </si>
  <si>
    <t>Prav.M</t>
  </si>
  <si>
    <t>POL10_</t>
  </si>
  <si>
    <t>wc muži : 6</t>
  </si>
  <si>
    <t>979086112R00</t>
  </si>
  <si>
    <t>Nakládání nebo překládání suti a vybouraných hmot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</si>
  <si>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</si>
  <si>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</si>
  <si>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</si>
  <si>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</si>
  <si>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</si>
  <si>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979999999R00</t>
  </si>
  <si>
    <t>Poplatek za skládku 10 % příměsí - DUFONEV Brno</t>
  </si>
  <si>
    <t>979087311R00</t>
  </si>
  <si>
    <t>Vodorovné přemístění suti nošením do 10 m</t>
  </si>
  <si>
    <t>979087312R00</t>
  </si>
  <si>
    <t>Vodorovné přemístění vyb. hmot nošením do 10 m</t>
  </si>
  <si>
    <t>005121 R</t>
  </si>
  <si>
    <t>Zařízení staveniště</t>
  </si>
  <si>
    <t>Soubor</t>
  </si>
  <si>
    <t>POL99_2</t>
  </si>
  <si>
    <t>SUM</t>
  </si>
  <si>
    <t>Poznámky uchazeče k zadání</t>
  </si>
  <si>
    <t>POPUZIV</t>
  </si>
  <si>
    <t>END</t>
  </si>
  <si>
    <t>Stavba :</t>
  </si>
  <si>
    <t>Rekonstrukce WC - MU Brno</t>
  </si>
  <si>
    <t>Datum:</t>
  </si>
  <si>
    <t xml:space="preserve"> 11.6.2018</t>
  </si>
  <si>
    <t>Objekt :</t>
  </si>
  <si>
    <t>ZTI</t>
  </si>
  <si>
    <t>celkem (Kč)</t>
  </si>
  <si>
    <t>721</t>
  </si>
  <si>
    <t>Vnitřní kanalizace</t>
  </si>
  <si>
    <t>721176102</t>
  </si>
  <si>
    <t>Potrubí HT připojovací D 40 mm</t>
  </si>
  <si>
    <t>721176103</t>
  </si>
  <si>
    <t>Potrubí HT připojovací D 50 mm</t>
  </si>
  <si>
    <t>721176104</t>
  </si>
  <si>
    <t>Potrubí HT připojovací D 75 x1,9 mm</t>
  </si>
  <si>
    <t>721176105</t>
  </si>
  <si>
    <t xml:space="preserve">Potrubí HT připojovací D 110 x 2,7 mm </t>
  </si>
  <si>
    <t>721-001</t>
  </si>
  <si>
    <t>Napojení na stáv. rozvody kanalizace do DN 75</t>
  </si>
  <si>
    <t>721-002</t>
  </si>
  <si>
    <t>Napojení na stáv. rozvody kanalizace do DN 100</t>
  </si>
  <si>
    <t>721290111</t>
  </si>
  <si>
    <t xml:space="preserve">Zkouška těsnosti kanalizace do DN 125 </t>
  </si>
  <si>
    <t>Celkem za</t>
  </si>
  <si>
    <t>722</t>
  </si>
  <si>
    <t>Vnitřní vodovod</t>
  </si>
  <si>
    <t>722-001</t>
  </si>
  <si>
    <t>Izolace návleková pěnová tl. stěny 9 mm vnitřní průměr 20 mm</t>
  </si>
  <si>
    <t>722-002</t>
  </si>
  <si>
    <t>Izolace návleková pěnová tl. stěny 9 mm vnitřní průměr 25 mm</t>
  </si>
  <si>
    <t>722-003</t>
  </si>
  <si>
    <t>Izolace návleková pěnová tl. stěny 9 mm vnitřní průměr 32 mm</t>
  </si>
  <si>
    <t>722-004</t>
  </si>
  <si>
    <t>Izolace návleková pěnová tl. stěny 9 mm vnitřní průměr 63 mm</t>
  </si>
  <si>
    <t>722-005</t>
  </si>
  <si>
    <t>Izolace návleková pěnová tl. stěny 20 mm vnitřní průměr 20 mm</t>
  </si>
  <si>
    <t>722-006</t>
  </si>
  <si>
    <t>Izolace návleková pěnová tl. stěny 20 mm vnitřní průměr 25 mm</t>
  </si>
  <si>
    <t>722-007</t>
  </si>
  <si>
    <t>Izolace návleková pěnová tl. stěny 20 mm vnitřní průměr 32 mm</t>
  </si>
  <si>
    <t>722-008</t>
  </si>
  <si>
    <t>Izolace návleková pěnová tl. stěny 25 mm vnitřní průměr 50 mm</t>
  </si>
  <si>
    <t>722-009</t>
  </si>
  <si>
    <t>Montáž izolace návlekové do d63</t>
  </si>
  <si>
    <t>722172411</t>
  </si>
  <si>
    <t>Potrubí vícevrstvé Faser, D 20</t>
  </si>
  <si>
    <t>722172412</t>
  </si>
  <si>
    <t>Potrubí vícevrstvé Faser, D 25</t>
  </si>
  <si>
    <t>722172413</t>
  </si>
  <si>
    <t>Potrubí vícevrstvé Faser, D 32</t>
  </si>
  <si>
    <t>722172415</t>
  </si>
  <si>
    <t>Potrubí vícevrstvé Faser, D 50</t>
  </si>
  <si>
    <t>722172416</t>
  </si>
  <si>
    <t>Potrubí vícevrstvé Faser, D 63</t>
  </si>
  <si>
    <t>72290226</t>
  </si>
  <si>
    <t xml:space="preserve">Zkouška tlaku potrubí závitového DN 50 </t>
  </si>
  <si>
    <t>72290234</t>
  </si>
  <si>
    <t xml:space="preserve">Proplach a dezinfekce vodovod.potrubí DN 80 </t>
  </si>
  <si>
    <t>722-010</t>
  </si>
  <si>
    <t>Vřetenový uzavírací ventil DN 20</t>
  </si>
  <si>
    <t>722-011</t>
  </si>
  <si>
    <t>Vřetenový uzavírací ventil DN 25</t>
  </si>
  <si>
    <t>722-012</t>
  </si>
  <si>
    <t>Gebo spojka DN 25</t>
  </si>
  <si>
    <t>722-013</t>
  </si>
  <si>
    <t>Gebo spojka DN 40</t>
  </si>
  <si>
    <t>722-014</t>
  </si>
  <si>
    <t>Gebo spojka DN 50</t>
  </si>
  <si>
    <t>722-015</t>
  </si>
  <si>
    <t>Demontáž potrubí pozinkovaného do DN 50</t>
  </si>
  <si>
    <t>Umyvadlo keramické bílé š. 550 mm, D+M</t>
  </si>
  <si>
    <t>Umyvadlo keramické bílé zdravotní, D+M</t>
  </si>
  <si>
    <t>Sifon umyvadlový chrom</t>
  </si>
  <si>
    <t>Baterie umyvadlová stojánková, chrom, D+M</t>
  </si>
  <si>
    <t>Baterie umyvadlová stojánková s lékařsou pákou, chrom, D+M</t>
  </si>
  <si>
    <t>Klozet závěsný keramický bílý, D+M</t>
  </si>
  <si>
    <t>Klozet závěsný keramický handicap, D+M</t>
  </si>
  <si>
    <t>Sedátko plastové antibakteriální</t>
  </si>
  <si>
    <t>Předstěnový systém pro wc, vč. ovládacího 2-tlačítka, D+M</t>
  </si>
  <si>
    <t>Pisoár keramický s radarovým ovládáním, integrovaný zdroj, provedení antivandal, D+M</t>
  </si>
  <si>
    <t>Bidet závěsný keramický bílý, D+M</t>
  </si>
  <si>
    <t>Předstěnový systém pro bidet, D+M</t>
  </si>
  <si>
    <t>Baterie bidetová stojánková, chrom, D+M</t>
  </si>
  <si>
    <t>Madlo krakorcové pevné</t>
  </si>
  <si>
    <t>ks</t>
  </si>
  <si>
    <t>Madlo krakorcové sklopné</t>
  </si>
  <si>
    <t>Zámečnické konstrukce</t>
  </si>
  <si>
    <t>767995101</t>
  </si>
  <si>
    <t>Montáž atypických konstrukcí do 5 kg</t>
  </si>
  <si>
    <t>kg</t>
  </si>
  <si>
    <t>767999001</t>
  </si>
  <si>
    <t>Dodávka KDK</t>
  </si>
  <si>
    <t>Vodící žlaby pro potrubí do d32</t>
  </si>
  <si>
    <t>799</t>
  </si>
  <si>
    <t>Ostatní</t>
  </si>
  <si>
    <t>799-001</t>
  </si>
  <si>
    <t>Doprava, přesuny hmot</t>
  </si>
  <si>
    <t>799-003</t>
  </si>
  <si>
    <t>Nepředvídatelné při montáži</t>
  </si>
  <si>
    <t>hod</t>
  </si>
  <si>
    <t xml:space="preserve">Celkem </t>
  </si>
  <si>
    <t>Poznámka:</t>
  </si>
  <si>
    <t>Ceny jsou uvedeny bez DPH.</t>
  </si>
  <si>
    <t>Pokud není uvedeno samostatně, je součástí položky dodávka i její montáž.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</si>
</sst>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4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b/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2" borderId="37" xfId="0" applyNumberFormat="1" applyFont="1" applyFill="1" applyBorder="1" applyAlignment="1">
      <alignment vertical="center" wrapText="1" shrinkToFit="1"/>
    </xf>
    <xf numFmtId="3" fontId="15" fillId="2" borderId="37" xfId="0" applyNumberFormat="1" applyFon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8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2" fillId="0" borderId="0" xfId="2"/>
    <xf numFmtId="0" fontId="22" fillId="0" borderId="0" xfId="2" applyFill="1"/>
    <xf numFmtId="0" fontId="24" fillId="0" borderId="0" xfId="2" applyFont="1" applyFill="1" applyAlignment="1">
      <alignment horizontal="centerContinuous"/>
    </xf>
    <xf numFmtId="0" fontId="25" fillId="0" borderId="0" xfId="2" applyFont="1" applyFill="1" applyAlignment="1">
      <alignment horizontal="centerContinuous"/>
    </xf>
    <xf numFmtId="0" fontId="25" fillId="0" borderId="0" xfId="2" applyFont="1" applyFill="1" applyAlignment="1">
      <alignment horizontal="right"/>
    </xf>
    <xf numFmtId="0" fontId="27" fillId="0" borderId="48" xfId="2" applyFont="1" applyBorder="1" applyAlignment="1">
      <alignment wrapText="1"/>
    </xf>
    <xf numFmtId="0" fontId="26" fillId="0" borderId="48" xfId="2" applyFont="1" applyBorder="1"/>
    <xf numFmtId="0" fontId="28" fillId="0" borderId="49" xfId="2" applyFont="1" applyBorder="1" applyAlignment="1">
      <alignment horizontal="right"/>
    </xf>
    <xf numFmtId="17" fontId="26" fillId="0" borderId="48" xfId="2" applyNumberFormat="1" applyFont="1" applyBorder="1" applyAlignment="1">
      <alignment horizontal="left"/>
    </xf>
    <xf numFmtId="0" fontId="26" fillId="0" borderId="50" xfId="2" applyFont="1" applyBorder="1"/>
    <xf numFmtId="0" fontId="27" fillId="0" borderId="53" xfId="2" applyFont="1" applyBorder="1"/>
    <xf numFmtId="0" fontId="26" fillId="0" borderId="53" xfId="2" applyFont="1" applyBorder="1"/>
    <xf numFmtId="0" fontId="3" fillId="0" borderId="0" xfId="2" applyFont="1" applyFill="1"/>
    <xf numFmtId="0" fontId="22" fillId="0" borderId="0" xfId="2" applyFont="1" applyFill="1"/>
    <xf numFmtId="0" fontId="22" fillId="0" borderId="0" xfId="2" applyFill="1" applyAlignment="1">
      <alignment horizontal="right"/>
    </xf>
    <xf numFmtId="0" fontId="22" fillId="0" borderId="0" xfId="2" applyFill="1" applyAlignment="1"/>
    <xf numFmtId="49" fontId="29" fillId="0" borderId="38" xfId="2" applyNumberFormat="1" applyFont="1" applyFill="1" applyBorder="1"/>
    <xf numFmtId="0" fontId="29" fillId="0" borderId="22" xfId="2" applyFont="1" applyFill="1" applyBorder="1" applyAlignment="1">
      <alignment horizontal="center"/>
    </xf>
    <xf numFmtId="0" fontId="29" fillId="0" borderId="22" xfId="2" applyNumberFormat="1" applyFont="1" applyFill="1" applyBorder="1" applyAlignment="1">
      <alignment horizontal="center"/>
    </xf>
    <xf numFmtId="0" fontId="29" fillId="0" borderId="38" xfId="2" applyFont="1" applyFill="1" applyBorder="1" applyAlignment="1">
      <alignment horizontal="center"/>
    </xf>
    <xf numFmtId="0" fontId="5" fillId="0" borderId="38" xfId="2" applyFont="1" applyFill="1" applyBorder="1" applyAlignment="1">
      <alignment horizontal="center"/>
    </xf>
    <xf numFmtId="49" fontId="5" fillId="0" borderId="38" xfId="2" applyNumberFormat="1" applyFont="1" applyFill="1" applyBorder="1" applyAlignment="1">
      <alignment horizontal="left"/>
    </xf>
    <xf numFmtId="0" fontId="27" fillId="0" borderId="36" xfId="2" applyFont="1" applyBorder="1"/>
    <xf numFmtId="0" fontId="26" fillId="0" borderId="37" xfId="2" applyFont="1" applyBorder="1" applyAlignment="1">
      <alignment horizontal="center"/>
    </xf>
    <xf numFmtId="0" fontId="26" fillId="0" borderId="37" xfId="2" applyNumberFormat="1" applyFont="1" applyBorder="1" applyAlignment="1">
      <alignment horizontal="right"/>
    </xf>
    <xf numFmtId="0" fontId="26" fillId="0" borderId="22" xfId="2" applyNumberFormat="1" applyFont="1" applyBorder="1"/>
    <xf numFmtId="0" fontId="22" fillId="0" borderId="0" xfId="2" applyNumberFormat="1"/>
    <xf numFmtId="0" fontId="30" fillId="0" borderId="0" xfId="2" applyFont="1"/>
    <xf numFmtId="0" fontId="31" fillId="0" borderId="56" xfId="2" applyFont="1" applyBorder="1" applyAlignment="1">
      <alignment horizontal="center" vertical="center"/>
    </xf>
    <xf numFmtId="49" fontId="32" fillId="0" borderId="56" xfId="2" applyNumberFormat="1" applyFont="1" applyFill="1" applyBorder="1" applyAlignment="1">
      <alignment horizontal="left"/>
    </xf>
    <xf numFmtId="0" fontId="32" fillId="0" borderId="56" xfId="2" applyFont="1" applyFill="1" applyBorder="1" applyAlignment="1">
      <alignment wrapText="1"/>
    </xf>
    <xf numFmtId="49" fontId="33" fillId="0" borderId="56" xfId="2" applyNumberFormat="1" applyFont="1" applyFill="1" applyBorder="1" applyAlignment="1">
      <alignment horizontal="center" shrinkToFit="1"/>
    </xf>
    <xf numFmtId="4" fontId="33" fillId="0" borderId="56" xfId="2" applyNumberFormat="1" applyFont="1" applyFill="1" applyBorder="1" applyAlignment="1">
      <alignment horizontal="right"/>
    </xf>
    <xf numFmtId="4" fontId="33" fillId="0" borderId="56" xfId="2" applyNumberFormat="1" applyFont="1" applyFill="1" applyBorder="1"/>
    <xf numFmtId="49" fontId="32" fillId="0" borderId="56" xfId="2" applyNumberFormat="1" applyFont="1" applyFill="1" applyBorder="1" applyAlignment="1">
      <alignment horizontal="left" vertical="center"/>
    </xf>
    <xf numFmtId="0" fontId="32" fillId="0" borderId="56" xfId="2" applyFont="1" applyFill="1" applyBorder="1" applyAlignment="1">
      <alignment vertical="center" wrapText="1"/>
    </xf>
    <xf numFmtId="49" fontId="33" fillId="0" borderId="56" xfId="2" applyNumberFormat="1" applyFont="1" applyFill="1" applyBorder="1" applyAlignment="1">
      <alignment horizontal="center" vertical="center" shrinkToFit="1"/>
    </xf>
    <xf numFmtId="4" fontId="33" fillId="0" borderId="56" xfId="2" applyNumberFormat="1" applyFont="1" applyFill="1" applyBorder="1" applyAlignment="1">
      <alignment horizontal="right" vertical="center"/>
    </xf>
    <xf numFmtId="4" fontId="33" fillId="0" borderId="56" xfId="2" applyNumberFormat="1" applyFont="1" applyFill="1" applyBorder="1" applyAlignment="1">
      <alignment vertical="center"/>
    </xf>
    <xf numFmtId="3" fontId="22" fillId="0" borderId="0" xfId="2" applyNumberFormat="1"/>
    <xf numFmtId="0" fontId="22" fillId="5" borderId="38" xfId="2" applyFill="1" applyBorder="1" applyAlignment="1">
      <alignment horizontal="center"/>
    </xf>
    <xf numFmtId="49" fontId="34" fillId="5" borderId="38" xfId="2" applyNumberFormat="1" applyFont="1" applyFill="1" applyBorder="1" applyAlignment="1">
      <alignment horizontal="left"/>
    </xf>
    <xf numFmtId="0" fontId="35" fillId="6" borderId="36" xfId="2" applyFont="1" applyFill="1" applyBorder="1"/>
    <xf numFmtId="0" fontId="26" fillId="6" borderId="37" xfId="2" applyFont="1" applyFill="1" applyBorder="1" applyAlignment="1">
      <alignment horizontal="center"/>
    </xf>
    <xf numFmtId="4" fontId="26" fillId="6" borderId="37" xfId="2" applyNumberFormat="1" applyFont="1" applyFill="1" applyBorder="1" applyAlignment="1">
      <alignment horizontal="right"/>
    </xf>
    <xf numFmtId="4" fontId="26" fillId="6" borderId="22" xfId="2" applyNumberFormat="1" applyFont="1" applyFill="1" applyBorder="1" applyAlignment="1">
      <alignment horizontal="right"/>
    </xf>
    <xf numFmtId="4" fontId="5" fillId="5" borderId="38" xfId="2" applyNumberFormat="1" applyFont="1" applyFill="1" applyBorder="1"/>
    <xf numFmtId="0" fontId="22" fillId="5" borderId="0" xfId="2" applyFill="1"/>
    <xf numFmtId="0" fontId="26" fillId="0" borderId="0" xfId="2" applyNumberFormat="1" applyFont="1" applyBorder="1"/>
    <xf numFmtId="0" fontId="26" fillId="6" borderId="38" xfId="2" applyFont="1" applyFill="1" applyBorder="1" applyAlignment="1">
      <alignment horizontal="center"/>
    </xf>
    <xf numFmtId="49" fontId="35" fillId="6" borderId="38" xfId="2" applyNumberFormat="1" applyFont="1" applyFill="1" applyBorder="1" applyAlignment="1">
      <alignment horizontal="left"/>
    </xf>
    <xf numFmtId="4" fontId="27" fillId="6" borderId="38" xfId="2" applyNumberFormat="1" applyFont="1" applyFill="1" applyBorder="1"/>
    <xf numFmtId="0" fontId="26" fillId="0" borderId="37" xfId="2" applyNumberFormat="1" applyFont="1" applyBorder="1"/>
    <xf numFmtId="0" fontId="31" fillId="0" borderId="57" xfId="2" applyFont="1" applyBorder="1" applyAlignment="1">
      <alignment horizontal="center" vertical="center"/>
    </xf>
    <xf numFmtId="0" fontId="32" fillId="0" borderId="26" xfId="2" applyFont="1" applyFill="1" applyBorder="1" applyAlignment="1">
      <alignment wrapText="1"/>
    </xf>
    <xf numFmtId="49" fontId="33" fillId="0" borderId="10" xfId="2" applyNumberFormat="1" applyFont="1" applyFill="1" applyBorder="1" applyAlignment="1">
      <alignment horizontal="center" shrinkToFit="1"/>
    </xf>
    <xf numFmtId="4" fontId="33" fillId="0" borderId="58" xfId="2" applyNumberFormat="1" applyFont="1" applyFill="1" applyBorder="1" applyAlignment="1">
      <alignment horizontal="right"/>
    </xf>
    <xf numFmtId="0" fontId="36" fillId="6" borderId="38" xfId="2" applyFont="1" applyFill="1" applyBorder="1" applyAlignment="1">
      <alignment horizontal="center"/>
    </xf>
    <xf numFmtId="49" fontId="37" fillId="6" borderId="38" xfId="2" applyNumberFormat="1" applyFont="1" applyFill="1" applyBorder="1" applyAlignment="1">
      <alignment horizontal="left"/>
    </xf>
    <xf numFmtId="0" fontId="37" fillId="6" borderId="36" xfId="2" applyFont="1" applyFill="1" applyBorder="1"/>
    <xf numFmtId="0" fontId="36" fillId="6" borderId="37" xfId="2" applyFont="1" applyFill="1" applyBorder="1" applyAlignment="1">
      <alignment horizontal="center"/>
    </xf>
    <xf numFmtId="4" fontId="36" fillId="6" borderId="37" xfId="2" applyNumberFormat="1" applyFont="1" applyFill="1" applyBorder="1" applyAlignment="1">
      <alignment horizontal="right"/>
    </xf>
    <xf numFmtId="4" fontId="36" fillId="6" borderId="22" xfId="2" applyNumberFormat="1" applyFont="1" applyFill="1" applyBorder="1" applyAlignment="1">
      <alignment horizontal="right"/>
    </xf>
    <xf numFmtId="4" fontId="38" fillId="6" borderId="38" xfId="2" applyNumberFormat="1" applyFont="1" applyFill="1" applyBorder="1"/>
    <xf numFmtId="0" fontId="27" fillId="0" borderId="0" xfId="2" applyFont="1"/>
    <xf numFmtId="0" fontId="26" fillId="0" borderId="0" xfId="2" applyFont="1" applyAlignment="1"/>
    <xf numFmtId="0" fontId="22" fillId="0" borderId="0" xfId="2" applyAlignment="1"/>
    <xf numFmtId="0" fontId="26" fillId="0" borderId="0" xfId="2" applyFont="1"/>
    <xf numFmtId="0" fontId="39" fillId="0" borderId="0" xfId="2" applyFont="1" applyAlignment="1"/>
    <xf numFmtId="0" fontId="22" fillId="0" borderId="0" xfId="2" applyAlignment="1">
      <alignment horizontal="right"/>
    </xf>
    <xf numFmtId="0" fontId="22" fillId="0" borderId="0" xfId="2" applyBorder="1"/>
    <xf numFmtId="0" fontId="40" fillId="0" borderId="0" xfId="2" applyFont="1" applyBorder="1"/>
    <xf numFmtId="3" fontId="40" fillId="0" borderId="0" xfId="2" applyNumberFormat="1" applyFont="1" applyBorder="1" applyAlignment="1">
      <alignment horizontal="right"/>
    </xf>
    <xf numFmtId="4" fontId="40" fillId="0" borderId="0" xfId="2" applyNumberFormat="1" applyFont="1" applyBorder="1"/>
    <xf numFmtId="0" fontId="39" fillId="0" borderId="0" xfId="2" applyFont="1" applyBorder="1" applyAlignment="1"/>
    <xf numFmtId="0" fontId="22" fillId="0" borderId="0" xfId="2" applyBorder="1" applyAlignment="1">
      <alignment horizontal="right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3" fillId="0" borderId="0" xfId="2" applyFont="1" applyAlignment="1">
      <alignment horizontal="center"/>
    </xf>
    <xf numFmtId="0" fontId="26" fillId="0" borderId="46" xfId="2" applyFont="1" applyBorder="1" applyAlignment="1">
      <alignment horizontal="center"/>
    </xf>
    <xf numFmtId="0" fontId="26" fillId="0" borderId="47" xfId="2" applyFont="1" applyBorder="1" applyAlignment="1">
      <alignment horizontal="center"/>
    </xf>
    <xf numFmtId="49" fontId="26" fillId="0" borderId="51" xfId="2" applyNumberFormat="1" applyFont="1" applyBorder="1" applyAlignment="1">
      <alignment horizontal="center"/>
    </xf>
    <xf numFmtId="0" fontId="26" fillId="0" borderId="52" xfId="2" applyFont="1" applyBorder="1" applyAlignment="1">
      <alignment horizontal="center"/>
    </xf>
    <xf numFmtId="0" fontId="26" fillId="0" borderId="54" xfId="2" applyFont="1" applyBorder="1" applyAlignment="1">
      <alignment horizontal="center" shrinkToFit="1"/>
    </xf>
    <xf numFmtId="0" fontId="26" fillId="0" borderId="53" xfId="2" applyFont="1" applyBorder="1" applyAlignment="1">
      <alignment horizontal="center" shrinkToFit="1"/>
    </xf>
    <xf numFmtId="0" fontId="26" fillId="0" borderId="55" xfId="2" applyFont="1" applyBorder="1" applyAlignment="1">
      <alignment horizontal="center" shrinkToFit="1"/>
    </xf>
  </cellXfs>
  <cellStyles count="3">
    <cellStyle name="Normální" xfId="0" builtinId="0"/>
    <cellStyle name="normální 2" xfId="1" xr:uid="{00000000-0005-0000-0000-000001000000}"/>
    <cellStyle name="normální_POL.XLS" xfId="2" xr:uid="{DDA57AA6-6041-46A9-89E3-393AFAE91F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odova/Desktop/Pr&#225;ce%202016/Pernica/Z_Nekupto%20p&#345;&#237;stavba%20haly_H/D.1.4.6-R-PLYNOINSTAL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C5" t="str">
            <v>PLYN</v>
          </cell>
        </row>
        <row r="7">
          <cell r="C7" t="str">
            <v>HALA NEKUPTO,BEDŘICHOVICE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opLeftCell="B30" zoomScaleNormal="100" zoomScaleSheetLayoutView="75" workbookViewId="0">
      <selection activeCell="B28" sqref="B28"/>
    </sheetView>
  </sheetViews>
  <sheetFormatPr defaultColWidth="9" defaultRowHeight="12.8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3" style="1" customWidth="1"/>
    <col min="10" max="10" width="6.75" style="1" customWidth="1"/>
    <col min="11" max="11" width="4.25" customWidth="1"/>
    <col min="12" max="15" width="10.75" customWidth="1"/>
  </cols>
  <sheetData>
    <row r="1" spans="1:15" ht="33.85" customHeight="1" x14ac:dyDescent="0.2">
      <c r="A1" s="71" t="s">
        <v>38</v>
      </c>
      <c r="B1" s="287" t="s">
        <v>4</v>
      </c>
      <c r="C1" s="288"/>
      <c r="D1" s="288"/>
      <c r="E1" s="288"/>
      <c r="F1" s="288"/>
      <c r="G1" s="288"/>
      <c r="H1" s="288"/>
      <c r="I1" s="288"/>
      <c r="J1" s="289"/>
    </row>
    <row r="2" spans="1:15" ht="36" customHeight="1" x14ac:dyDescent="0.2">
      <c r="A2" s="3"/>
      <c r="B2" s="78" t="s">
        <v>24</v>
      </c>
      <c r="C2" s="79"/>
      <c r="D2" s="80" t="s">
        <v>41</v>
      </c>
      <c r="E2" s="296" t="s">
        <v>47</v>
      </c>
      <c r="F2" s="297"/>
      <c r="G2" s="297"/>
      <c r="H2" s="297"/>
      <c r="I2" s="297"/>
      <c r="J2" s="298"/>
      <c r="O2" s="2"/>
    </row>
    <row r="3" spans="1:15" ht="27.1" customHeight="1" x14ac:dyDescent="0.2">
      <c r="A3" s="3"/>
      <c r="B3" s="81" t="s">
        <v>45</v>
      </c>
      <c r="C3" s="79"/>
      <c r="D3" s="82" t="s">
        <v>43</v>
      </c>
      <c r="E3" s="299" t="s">
        <v>44</v>
      </c>
      <c r="F3" s="300"/>
      <c r="G3" s="300"/>
      <c r="H3" s="300"/>
      <c r="I3" s="300"/>
      <c r="J3" s="301"/>
    </row>
    <row r="4" spans="1:15" ht="23.25" customHeight="1" x14ac:dyDescent="0.2">
      <c r="A4" s="77">
        <v>1149</v>
      </c>
      <c r="B4" s="83" t="s">
        <v>46</v>
      </c>
      <c r="C4" s="84"/>
      <c r="D4" s="85" t="s">
        <v>41</v>
      </c>
      <c r="E4" s="309" t="s">
        <v>42</v>
      </c>
      <c r="F4" s="310"/>
      <c r="G4" s="310"/>
      <c r="H4" s="310"/>
      <c r="I4" s="310"/>
      <c r="J4" s="311"/>
    </row>
    <row r="5" spans="1:15" ht="24.05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8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8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.05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8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8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.05" customHeight="1" x14ac:dyDescent="0.2">
      <c r="A11" s="3"/>
      <c r="B11" s="45" t="s">
        <v>20</v>
      </c>
      <c r="C11" s="4"/>
      <c r="D11" s="303"/>
      <c r="E11" s="303"/>
      <c r="F11" s="303"/>
      <c r="G11" s="303"/>
      <c r="H11" s="26" t="s">
        <v>40</v>
      </c>
      <c r="I11" s="87"/>
      <c r="J11" s="10"/>
    </row>
    <row r="12" spans="1:15" ht="15.85" customHeight="1" x14ac:dyDescent="0.2">
      <c r="A12" s="3"/>
      <c r="B12" s="39"/>
      <c r="C12" s="24"/>
      <c r="D12" s="308"/>
      <c r="E12" s="308"/>
      <c r="F12" s="308"/>
      <c r="G12" s="308"/>
      <c r="H12" s="26" t="s">
        <v>36</v>
      </c>
      <c r="I12" s="87"/>
      <c r="J12" s="10"/>
    </row>
    <row r="13" spans="1:15" ht="15.85" customHeight="1" x14ac:dyDescent="0.2">
      <c r="A13" s="3"/>
      <c r="B13" s="40"/>
      <c r="C13" s="25"/>
      <c r="D13" s="86"/>
      <c r="E13" s="312"/>
      <c r="F13" s="313"/>
      <c r="G13" s="313"/>
      <c r="H13" s="27"/>
      <c r="I13" s="32"/>
      <c r="J13" s="49"/>
    </row>
    <row r="14" spans="1:15" ht="24.05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99999999999997" customHeight="1" x14ac:dyDescent="0.2">
      <c r="A15" s="3"/>
      <c r="B15" s="50" t="s">
        <v>34</v>
      </c>
      <c r="C15" s="70"/>
      <c r="D15" s="51"/>
      <c r="E15" s="302"/>
      <c r="F15" s="302"/>
      <c r="G15" s="304"/>
      <c r="H15" s="304"/>
      <c r="I15" s="304" t="s">
        <v>31</v>
      </c>
      <c r="J15" s="305"/>
    </row>
    <row r="16" spans="1:15" ht="23.25" customHeight="1" x14ac:dyDescent="0.2">
      <c r="A16" s="143" t="s">
        <v>26</v>
      </c>
      <c r="B16" s="55" t="s">
        <v>26</v>
      </c>
      <c r="C16" s="56"/>
      <c r="D16" s="57"/>
      <c r="E16" s="293"/>
      <c r="F16" s="294"/>
      <c r="G16" s="293"/>
      <c r="H16" s="294"/>
      <c r="I16" s="293">
        <f>SUMIF(F49:F70,A16,I49:I70)+SUMIF(F49:F70,"PSU",I49:I70)</f>
        <v>0</v>
      </c>
      <c r="J16" s="295"/>
    </row>
    <row r="17" spans="1:10" ht="23.25" customHeight="1" x14ac:dyDescent="0.2">
      <c r="A17" s="143" t="s">
        <v>27</v>
      </c>
      <c r="B17" s="55" t="s">
        <v>27</v>
      </c>
      <c r="C17" s="56"/>
      <c r="D17" s="57"/>
      <c r="E17" s="293"/>
      <c r="F17" s="294"/>
      <c r="G17" s="293"/>
      <c r="H17" s="294"/>
      <c r="I17" s="293">
        <f>SUMIF(F49:F70,A17,I49:I70)</f>
        <v>0</v>
      </c>
      <c r="J17" s="295"/>
    </row>
    <row r="18" spans="1:10" ht="23.25" customHeight="1" x14ac:dyDescent="0.2">
      <c r="A18" s="143" t="s">
        <v>28</v>
      </c>
      <c r="B18" s="55" t="s">
        <v>28</v>
      </c>
      <c r="C18" s="56"/>
      <c r="D18" s="57"/>
      <c r="E18" s="293"/>
      <c r="F18" s="294"/>
      <c r="G18" s="293"/>
      <c r="H18" s="294"/>
      <c r="I18" s="293">
        <f>SUMIF(F49:F70,A18,I49:I70)</f>
        <v>0</v>
      </c>
      <c r="J18" s="295"/>
    </row>
    <row r="19" spans="1:10" ht="23.25" customHeight="1" x14ac:dyDescent="0.2">
      <c r="A19" s="143" t="s">
        <v>97</v>
      </c>
      <c r="B19" s="55" t="s">
        <v>29</v>
      </c>
      <c r="C19" s="56"/>
      <c r="D19" s="57"/>
      <c r="E19" s="293"/>
      <c r="F19" s="294"/>
      <c r="G19" s="293"/>
      <c r="H19" s="294"/>
      <c r="I19" s="293">
        <f>SUMIF(F49:F70,A19,I49:I70)</f>
        <v>0</v>
      </c>
      <c r="J19" s="295"/>
    </row>
    <row r="20" spans="1:10" ht="23.25" customHeight="1" x14ac:dyDescent="0.2">
      <c r="A20" s="143" t="s">
        <v>96</v>
      </c>
      <c r="B20" s="55" t="s">
        <v>30</v>
      </c>
      <c r="C20" s="56"/>
      <c r="D20" s="57"/>
      <c r="E20" s="293"/>
      <c r="F20" s="294"/>
      <c r="G20" s="293"/>
      <c r="H20" s="294"/>
      <c r="I20" s="293">
        <f>SUMIF(F49:F70,A20,I49:I70)</f>
        <v>0</v>
      </c>
      <c r="J20" s="295"/>
    </row>
    <row r="21" spans="1:10" ht="23.25" customHeight="1" x14ac:dyDescent="0.25">
      <c r="A21" s="3"/>
      <c r="B21" s="72" t="s">
        <v>31</v>
      </c>
      <c r="C21" s="73"/>
      <c r="D21" s="74"/>
      <c r="E21" s="306"/>
      <c r="F21" s="307"/>
      <c r="G21" s="306"/>
      <c r="H21" s="307"/>
      <c r="I21" s="306">
        <f>SUM(I16:J20)</f>
        <v>0</v>
      </c>
      <c r="J21" s="319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13</v>
      </c>
      <c r="C23" s="56"/>
      <c r="D23" s="57"/>
      <c r="E23" s="58">
        <v>15</v>
      </c>
      <c r="F23" s="59" t="s">
        <v>0</v>
      </c>
      <c r="G23" s="317">
        <f>ZakladDPHSniVypocet</f>
        <v>0</v>
      </c>
      <c r="H23" s="318"/>
      <c r="I23" s="318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315">
        <v>0</v>
      </c>
      <c r="H24" s="316"/>
      <c r="I24" s="316"/>
      <c r="J24" s="60" t="str">
        <f t="shared" si="0"/>
        <v>CZK</v>
      </c>
    </row>
    <row r="25" spans="1:10" ht="23.25" customHeight="1" x14ac:dyDescent="0.2">
      <c r="A25" s="3"/>
      <c r="B25" s="55" t="s">
        <v>15</v>
      </c>
      <c r="C25" s="56"/>
      <c r="D25" s="57"/>
      <c r="E25" s="58">
        <v>21</v>
      </c>
      <c r="F25" s="59" t="s">
        <v>0</v>
      </c>
      <c r="G25" s="317">
        <f>ZakladDPHZaklVypocet</f>
        <v>0</v>
      </c>
      <c r="H25" s="318"/>
      <c r="I25" s="318"/>
      <c r="J25" s="60" t="str">
        <f t="shared" si="0"/>
        <v>CZK</v>
      </c>
    </row>
    <row r="26" spans="1:10" ht="23.25" hidden="1" customHeight="1" x14ac:dyDescent="0.2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290">
        <v>226682</v>
      </c>
      <c r="H26" s="291"/>
      <c r="I26" s="291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5</v>
      </c>
      <c r="C27" s="19"/>
      <c r="D27" s="22"/>
      <c r="E27" s="19"/>
      <c r="F27" s="20"/>
      <c r="G27" s="292">
        <f>CenaCelkemBezDPH-(ZakladDPHSni+ZakladDPHZakl)</f>
        <v>0</v>
      </c>
      <c r="H27" s="292"/>
      <c r="I27" s="292"/>
      <c r="J27" s="61" t="str">
        <f t="shared" si="0"/>
        <v>CZK</v>
      </c>
    </row>
    <row r="28" spans="1:10" ht="27.8" customHeight="1" thickBot="1" x14ac:dyDescent="0.25">
      <c r="A28" s="3">
        <f>(A27-INT(A27))*100</f>
        <v>0</v>
      </c>
      <c r="B28" s="120" t="s">
        <v>25</v>
      </c>
      <c r="C28" s="121"/>
      <c r="D28" s="121"/>
      <c r="E28" s="122"/>
      <c r="F28" s="123"/>
      <c r="G28" s="320">
        <f>IF(A28&gt;50, ROUNDUP(A27, 0), ROUNDDOWN(A27, 0))</f>
        <v>0</v>
      </c>
      <c r="H28" s="321"/>
      <c r="I28" s="321"/>
      <c r="J28" s="124" t="str">
        <f t="shared" si="0"/>
        <v>CZK</v>
      </c>
    </row>
    <row r="29" spans="1:10" ht="27.8" hidden="1" customHeight="1" thickBot="1" x14ac:dyDescent="0.25">
      <c r="A29" s="3"/>
      <c r="B29" s="120" t="s">
        <v>37</v>
      </c>
      <c r="C29" s="125"/>
      <c r="D29" s="125"/>
      <c r="E29" s="125"/>
      <c r="F29" s="125"/>
      <c r="G29" s="320">
        <f>ZakladDPHSni+DPHSni+ZakladDPHZakl+DPHZakl+Zaokrouhleni</f>
        <v>226682</v>
      </c>
      <c r="H29" s="320"/>
      <c r="I29" s="320"/>
      <c r="J29" s="126" t="s">
        <v>50</v>
      </c>
    </row>
    <row r="30" spans="1:10" ht="12.8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29.95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43313</v>
      </c>
      <c r="I32" s="37"/>
      <c r="J32" s="11"/>
    </row>
    <row r="33" spans="1:10" ht="47.3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" customHeight="1" x14ac:dyDescent="0.25">
      <c r="A34" s="28"/>
      <c r="B34" s="28"/>
      <c r="C34" s="29"/>
      <c r="D34" s="322"/>
      <c r="E34" s="323"/>
      <c r="F34" s="29"/>
      <c r="G34" s="322"/>
      <c r="H34" s="323"/>
      <c r="I34" s="323"/>
      <c r="J34" s="36"/>
    </row>
    <row r="35" spans="1:10" ht="12.8" customHeight="1" x14ac:dyDescent="0.2">
      <c r="A35" s="3"/>
      <c r="B35" s="3"/>
      <c r="C35" s="4"/>
      <c r="D35" s="314" t="s">
        <v>2</v>
      </c>
      <c r="E35" s="314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.1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6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1" t="s">
        <v>1</v>
      </c>
      <c r="J38" s="102" t="s">
        <v>0</v>
      </c>
    </row>
    <row r="39" spans="1:10" ht="25.6" hidden="1" customHeight="1" x14ac:dyDescent="0.2">
      <c r="A39" s="92">
        <v>1</v>
      </c>
      <c r="B39" s="103" t="s">
        <v>48</v>
      </c>
      <c r="C39" s="281"/>
      <c r="D39" s="282"/>
      <c r="E39" s="282"/>
      <c r="F39" s="104">
        <f>'01 PER18_06 Pol'!AE212</f>
        <v>0</v>
      </c>
      <c r="G39" s="105">
        <f>'01 PER18_06 Pol'!AF212</f>
        <v>0</v>
      </c>
      <c r="H39" s="106"/>
      <c r="I39" s="107">
        <f>F39+G39+H39</f>
        <v>0</v>
      </c>
      <c r="J39" s="108" t="str">
        <f>IF(CenaCelkemVypocet=0,"",I39/CenaCelkemVypocet*100)</f>
        <v/>
      </c>
    </row>
    <row r="40" spans="1:10" ht="25.6" hidden="1" customHeight="1" x14ac:dyDescent="0.2">
      <c r="A40" s="92">
        <v>2</v>
      </c>
      <c r="B40" s="109" t="s">
        <v>43</v>
      </c>
      <c r="C40" s="283" t="s">
        <v>44</v>
      </c>
      <c r="D40" s="284"/>
      <c r="E40" s="284"/>
      <c r="F40" s="110">
        <f>'01 PER18_06 Pol'!AE212</f>
        <v>0</v>
      </c>
      <c r="G40" s="111">
        <f>'01 PER18_06 Pol'!AF212</f>
        <v>0</v>
      </c>
      <c r="H40" s="111"/>
      <c r="I40" s="112">
        <f>F40+G40+H40</f>
        <v>0</v>
      </c>
      <c r="J40" s="113" t="str">
        <f>IF(CenaCelkemVypocet=0,"",I40/CenaCelkemVypocet*100)</f>
        <v/>
      </c>
    </row>
    <row r="41" spans="1:10" ht="25.6" hidden="1" customHeight="1" x14ac:dyDescent="0.2">
      <c r="A41" s="92">
        <v>3</v>
      </c>
      <c r="B41" s="114" t="s">
        <v>41</v>
      </c>
      <c r="C41" s="281" t="s">
        <v>42</v>
      </c>
      <c r="D41" s="282"/>
      <c r="E41" s="282"/>
      <c r="F41" s="115">
        <f>'01 PER18_06 Pol'!AE212</f>
        <v>0</v>
      </c>
      <c r="G41" s="106">
        <f>'01 PER18_06 Pol'!AF212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6" hidden="1" customHeight="1" x14ac:dyDescent="0.2">
      <c r="A42" s="92"/>
      <c r="B42" s="285" t="s">
        <v>49</v>
      </c>
      <c r="C42" s="286"/>
      <c r="D42" s="286"/>
      <c r="E42" s="286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5" x14ac:dyDescent="0.25">
      <c r="B46" s="127" t="s">
        <v>51</v>
      </c>
    </row>
    <row r="48" spans="1:10" ht="25.6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52</v>
      </c>
      <c r="G48" s="133"/>
      <c r="H48" s="133"/>
      <c r="I48" s="133" t="s">
        <v>31</v>
      </c>
      <c r="J48" s="133" t="s">
        <v>0</v>
      </c>
    </row>
    <row r="49" spans="1:10" ht="25.6" customHeight="1" x14ac:dyDescent="0.2">
      <c r="A49" s="129"/>
      <c r="B49" s="134" t="s">
        <v>53</v>
      </c>
      <c r="C49" s="279" t="s">
        <v>54</v>
      </c>
      <c r="D49" s="280"/>
      <c r="E49" s="280"/>
      <c r="F49" s="141" t="s">
        <v>26</v>
      </c>
      <c r="G49" s="135"/>
      <c r="H49" s="135"/>
      <c r="I49" s="135">
        <f>'01 PER18_06 Pol'!G8</f>
        <v>0</v>
      </c>
      <c r="J49" s="139" t="str">
        <f>IF(I71=0,"",I49/I71*100)</f>
        <v/>
      </c>
    </row>
    <row r="50" spans="1:10" ht="25.6" customHeight="1" x14ac:dyDescent="0.2">
      <c r="A50" s="129"/>
      <c r="B50" s="134" t="s">
        <v>55</v>
      </c>
      <c r="C50" s="279" t="s">
        <v>56</v>
      </c>
      <c r="D50" s="280"/>
      <c r="E50" s="280"/>
      <c r="F50" s="141" t="s">
        <v>26</v>
      </c>
      <c r="G50" s="135"/>
      <c r="H50" s="135"/>
      <c r="I50" s="135">
        <f>'01 PER18_06 Pol'!G11</f>
        <v>0</v>
      </c>
      <c r="J50" s="139" t="str">
        <f>IF(I71=0,"",I50/I71*100)</f>
        <v/>
      </c>
    </row>
    <row r="51" spans="1:10" ht="25.6" customHeight="1" x14ac:dyDescent="0.2">
      <c r="A51" s="129"/>
      <c r="B51" s="134" t="s">
        <v>57</v>
      </c>
      <c r="C51" s="279" t="s">
        <v>58</v>
      </c>
      <c r="D51" s="280"/>
      <c r="E51" s="280"/>
      <c r="F51" s="141" t="s">
        <v>26</v>
      </c>
      <c r="G51" s="135"/>
      <c r="H51" s="135"/>
      <c r="I51" s="135">
        <f>'01 PER18_06 Pol'!G16</f>
        <v>0</v>
      </c>
      <c r="J51" s="139" t="str">
        <f>IF(I71=0,"",I51/I71*100)</f>
        <v/>
      </c>
    </row>
    <row r="52" spans="1:10" ht="25.6" customHeight="1" x14ac:dyDescent="0.2">
      <c r="A52" s="129"/>
      <c r="B52" s="134" t="s">
        <v>59</v>
      </c>
      <c r="C52" s="279" t="s">
        <v>60</v>
      </c>
      <c r="D52" s="280"/>
      <c r="E52" s="280"/>
      <c r="F52" s="141" t="s">
        <v>26</v>
      </c>
      <c r="G52" s="135"/>
      <c r="H52" s="135"/>
      <c r="I52" s="135">
        <f>'01 PER18_06 Pol'!G19</f>
        <v>0</v>
      </c>
      <c r="J52" s="139" t="str">
        <f>IF(I71=0,"",I52/I71*100)</f>
        <v/>
      </c>
    </row>
    <row r="53" spans="1:10" ht="25.6" customHeight="1" x14ac:dyDescent="0.2">
      <c r="A53" s="129"/>
      <c r="B53" s="134" t="s">
        <v>61</v>
      </c>
      <c r="C53" s="279" t="s">
        <v>62</v>
      </c>
      <c r="D53" s="280"/>
      <c r="E53" s="280"/>
      <c r="F53" s="141" t="s">
        <v>26</v>
      </c>
      <c r="G53" s="135"/>
      <c r="H53" s="135"/>
      <c r="I53" s="135">
        <f>'01 PER18_06 Pol'!G22</f>
        <v>0</v>
      </c>
      <c r="J53" s="139" t="str">
        <f>IF(I71=0,"",I53/I71*100)</f>
        <v/>
      </c>
    </row>
    <row r="54" spans="1:10" ht="25.6" customHeight="1" x14ac:dyDescent="0.2">
      <c r="A54" s="129"/>
      <c r="B54" s="134" t="s">
        <v>63</v>
      </c>
      <c r="C54" s="279" t="s">
        <v>64</v>
      </c>
      <c r="D54" s="280"/>
      <c r="E54" s="280"/>
      <c r="F54" s="141" t="s">
        <v>26</v>
      </c>
      <c r="G54" s="135"/>
      <c r="H54" s="135"/>
      <c r="I54" s="135">
        <f>'01 PER18_06 Pol'!G38</f>
        <v>0</v>
      </c>
      <c r="J54" s="139" t="str">
        <f>IF(I71=0,"",I54/I71*100)</f>
        <v/>
      </c>
    </row>
    <row r="55" spans="1:10" ht="25.6" customHeight="1" x14ac:dyDescent="0.2">
      <c r="A55" s="129"/>
      <c r="B55" s="134" t="s">
        <v>65</v>
      </c>
      <c r="C55" s="279" t="s">
        <v>66</v>
      </c>
      <c r="D55" s="280"/>
      <c r="E55" s="280"/>
      <c r="F55" s="141" t="s">
        <v>26</v>
      </c>
      <c r="G55" s="135"/>
      <c r="H55" s="135"/>
      <c r="I55" s="135">
        <f>'01 PER18_06 Pol'!G45</f>
        <v>0</v>
      </c>
      <c r="J55" s="139" t="str">
        <f>IF(I71=0,"",I55/I71*100)</f>
        <v/>
      </c>
    </row>
    <row r="56" spans="1:10" ht="25.6" customHeight="1" x14ac:dyDescent="0.2">
      <c r="A56" s="129"/>
      <c r="B56" s="134" t="s">
        <v>67</v>
      </c>
      <c r="C56" s="279" t="s">
        <v>68</v>
      </c>
      <c r="D56" s="280"/>
      <c r="E56" s="280"/>
      <c r="F56" s="141" t="s">
        <v>26</v>
      </c>
      <c r="G56" s="135"/>
      <c r="H56" s="135"/>
      <c r="I56" s="135">
        <f>'01 PER18_06 Pol'!G52</f>
        <v>0</v>
      </c>
      <c r="J56" s="139" t="str">
        <f>IF(I71=0,"",I56/I71*100)</f>
        <v/>
      </c>
    </row>
    <row r="57" spans="1:10" ht="25.6" customHeight="1" x14ac:dyDescent="0.2">
      <c r="A57" s="129"/>
      <c r="B57" s="134" t="s">
        <v>69</v>
      </c>
      <c r="C57" s="279" t="s">
        <v>70</v>
      </c>
      <c r="D57" s="280"/>
      <c r="E57" s="280"/>
      <c r="F57" s="141" t="s">
        <v>26</v>
      </c>
      <c r="G57" s="135"/>
      <c r="H57" s="135"/>
      <c r="I57" s="135">
        <f>'01 PER18_06 Pol'!G54</f>
        <v>0</v>
      </c>
      <c r="J57" s="139" t="str">
        <f>IF(I71=0,"",I57/I71*100)</f>
        <v/>
      </c>
    </row>
    <row r="58" spans="1:10" ht="25.6" customHeight="1" x14ac:dyDescent="0.2">
      <c r="A58" s="129"/>
      <c r="B58" s="134" t="s">
        <v>71</v>
      </c>
      <c r="C58" s="279" t="s">
        <v>72</v>
      </c>
      <c r="D58" s="280"/>
      <c r="E58" s="280"/>
      <c r="F58" s="141" t="s">
        <v>26</v>
      </c>
      <c r="G58" s="135"/>
      <c r="H58" s="135"/>
      <c r="I58" s="135">
        <f>'01 PER18_06 Pol'!G58</f>
        <v>0</v>
      </c>
      <c r="J58" s="139" t="str">
        <f>IF(I71=0,"",I58/I71*100)</f>
        <v/>
      </c>
    </row>
    <row r="59" spans="1:10" ht="25.6" customHeight="1" x14ac:dyDescent="0.2">
      <c r="A59" s="129"/>
      <c r="B59" s="134" t="s">
        <v>73</v>
      </c>
      <c r="C59" s="279" t="s">
        <v>74</v>
      </c>
      <c r="D59" s="280"/>
      <c r="E59" s="280"/>
      <c r="F59" s="141" t="s">
        <v>26</v>
      </c>
      <c r="G59" s="135"/>
      <c r="H59" s="135"/>
      <c r="I59" s="135">
        <f>'01 PER18_06 Pol'!G86</f>
        <v>0</v>
      </c>
      <c r="J59" s="139" t="str">
        <f>IF(I71=0,"",I59/I71*100)</f>
        <v/>
      </c>
    </row>
    <row r="60" spans="1:10" ht="25.6" customHeight="1" x14ac:dyDescent="0.2">
      <c r="A60" s="129"/>
      <c r="B60" s="134" t="s">
        <v>75</v>
      </c>
      <c r="C60" s="279" t="s">
        <v>76</v>
      </c>
      <c r="D60" s="280"/>
      <c r="E60" s="280"/>
      <c r="F60" s="141" t="s">
        <v>27</v>
      </c>
      <c r="G60" s="135"/>
      <c r="H60" s="135"/>
      <c r="I60" s="135">
        <f>'01 PER18_06 Pol'!G88</f>
        <v>0</v>
      </c>
      <c r="J60" s="139" t="str">
        <f>IF(I71=0,"",I60/I71*100)</f>
        <v/>
      </c>
    </row>
    <row r="61" spans="1:10" ht="25.6" customHeight="1" x14ac:dyDescent="0.2">
      <c r="A61" s="129"/>
      <c r="B61" s="134" t="s">
        <v>77</v>
      </c>
      <c r="C61" s="279" t="s">
        <v>78</v>
      </c>
      <c r="D61" s="280"/>
      <c r="E61" s="280"/>
      <c r="F61" s="141" t="s">
        <v>27</v>
      </c>
      <c r="G61" s="135"/>
      <c r="H61" s="135"/>
      <c r="I61" s="135">
        <f>'01 PER18_06 Pol'!G90</f>
        <v>0</v>
      </c>
      <c r="J61" s="139" t="str">
        <f>IF(I71=0,"",I61/I71*100)</f>
        <v/>
      </c>
    </row>
    <row r="62" spans="1:10" ht="25.6" customHeight="1" x14ac:dyDescent="0.2">
      <c r="A62" s="129"/>
      <c r="B62" s="134" t="s">
        <v>79</v>
      </c>
      <c r="C62" s="279" t="s">
        <v>80</v>
      </c>
      <c r="D62" s="280"/>
      <c r="E62" s="280"/>
      <c r="F62" s="141" t="s">
        <v>27</v>
      </c>
      <c r="G62" s="135"/>
      <c r="H62" s="135"/>
      <c r="I62" s="135">
        <f>'01 PER18_06 Pol'!G101</f>
        <v>0</v>
      </c>
      <c r="J62" s="139" t="str">
        <f>IF(I71=0,"",I62/I71*100)</f>
        <v/>
      </c>
    </row>
    <row r="63" spans="1:10" ht="25.6" customHeight="1" x14ac:dyDescent="0.2">
      <c r="A63" s="129"/>
      <c r="B63" s="134" t="s">
        <v>81</v>
      </c>
      <c r="C63" s="279" t="s">
        <v>82</v>
      </c>
      <c r="D63" s="280"/>
      <c r="E63" s="280"/>
      <c r="F63" s="141" t="s">
        <v>27</v>
      </c>
      <c r="G63" s="135"/>
      <c r="H63" s="135"/>
      <c r="I63" s="135">
        <f>'01 PER18_06 Pol'!G113</f>
        <v>0</v>
      </c>
      <c r="J63" s="139" t="str">
        <f>IF(I71=0,"",I63/I71*100)</f>
        <v/>
      </c>
    </row>
    <row r="64" spans="1:10" ht="25.6" customHeight="1" x14ac:dyDescent="0.2">
      <c r="A64" s="129"/>
      <c r="B64" s="134" t="s">
        <v>83</v>
      </c>
      <c r="C64" s="279" t="s">
        <v>84</v>
      </c>
      <c r="D64" s="280"/>
      <c r="E64" s="280"/>
      <c r="F64" s="141" t="s">
        <v>27</v>
      </c>
      <c r="G64" s="135"/>
      <c r="H64" s="135"/>
      <c r="I64" s="135">
        <f>'01 PER18_06 Pol'!G120</f>
        <v>0</v>
      </c>
      <c r="J64" s="139" t="str">
        <f>IF(I71=0,"",I64/I71*100)</f>
        <v/>
      </c>
    </row>
    <row r="65" spans="1:10" ht="25.6" customHeight="1" x14ac:dyDescent="0.2">
      <c r="A65" s="129"/>
      <c r="B65" s="134" t="s">
        <v>85</v>
      </c>
      <c r="C65" s="279" t="s">
        <v>86</v>
      </c>
      <c r="D65" s="280"/>
      <c r="E65" s="280"/>
      <c r="F65" s="141" t="s">
        <v>27</v>
      </c>
      <c r="G65" s="135"/>
      <c r="H65" s="135"/>
      <c r="I65" s="135">
        <f>'01 PER18_06 Pol'!G134</f>
        <v>0</v>
      </c>
      <c r="J65" s="139" t="str">
        <f>IF(I71=0,"",I65/I71*100)</f>
        <v/>
      </c>
    </row>
    <row r="66" spans="1:10" ht="25.6" customHeight="1" x14ac:dyDescent="0.2">
      <c r="A66" s="129"/>
      <c r="B66" s="134" t="s">
        <v>87</v>
      </c>
      <c r="C66" s="279" t="s">
        <v>88</v>
      </c>
      <c r="D66" s="280"/>
      <c r="E66" s="280"/>
      <c r="F66" s="141" t="s">
        <v>27</v>
      </c>
      <c r="G66" s="135"/>
      <c r="H66" s="135"/>
      <c r="I66" s="135">
        <f>'01 PER18_06 Pol'!G173</f>
        <v>0</v>
      </c>
      <c r="J66" s="139" t="str">
        <f>IF(I71=0,"",I66/I71*100)</f>
        <v/>
      </c>
    </row>
    <row r="67" spans="1:10" ht="25.6" customHeight="1" x14ac:dyDescent="0.2">
      <c r="A67" s="129"/>
      <c r="B67" s="134" t="s">
        <v>89</v>
      </c>
      <c r="C67" s="279" t="s">
        <v>90</v>
      </c>
      <c r="D67" s="280"/>
      <c r="E67" s="280"/>
      <c r="F67" s="141" t="s">
        <v>27</v>
      </c>
      <c r="G67" s="135"/>
      <c r="H67" s="135"/>
      <c r="I67" s="135">
        <f>'01 PER18_06 Pol'!G182</f>
        <v>0</v>
      </c>
      <c r="J67" s="139" t="str">
        <f>IF(I71=0,"",I67/I71*100)</f>
        <v/>
      </c>
    </row>
    <row r="68" spans="1:10" ht="25.6" customHeight="1" x14ac:dyDescent="0.2">
      <c r="A68" s="129"/>
      <c r="B68" s="134" t="s">
        <v>91</v>
      </c>
      <c r="C68" s="279" t="s">
        <v>92</v>
      </c>
      <c r="D68" s="280"/>
      <c r="E68" s="280"/>
      <c r="F68" s="141" t="s">
        <v>28</v>
      </c>
      <c r="G68" s="135"/>
      <c r="H68" s="135"/>
      <c r="I68" s="135">
        <f>'01 PER18_06 Pol'!G194</f>
        <v>0</v>
      </c>
      <c r="J68" s="139" t="str">
        <f>IF(I71=0,"",I68/I71*100)</f>
        <v/>
      </c>
    </row>
    <row r="69" spans="1:10" ht="25.6" customHeight="1" x14ac:dyDescent="0.2">
      <c r="A69" s="129"/>
      <c r="B69" s="134" t="s">
        <v>93</v>
      </c>
      <c r="C69" s="279" t="s">
        <v>94</v>
      </c>
      <c r="D69" s="280"/>
      <c r="E69" s="280"/>
      <c r="F69" s="141" t="s">
        <v>95</v>
      </c>
      <c r="G69" s="135"/>
      <c r="H69" s="135"/>
      <c r="I69" s="135">
        <f>'01 PER18_06 Pol'!G202</f>
        <v>0</v>
      </c>
      <c r="J69" s="139" t="str">
        <f>IF(I71=0,"",I69/I71*100)</f>
        <v/>
      </c>
    </row>
    <row r="70" spans="1:10" ht="25.6" customHeight="1" x14ac:dyDescent="0.2">
      <c r="A70" s="129"/>
      <c r="B70" s="134" t="s">
        <v>96</v>
      </c>
      <c r="C70" s="279" t="s">
        <v>30</v>
      </c>
      <c r="D70" s="280"/>
      <c r="E70" s="280"/>
      <c r="F70" s="141" t="s">
        <v>96</v>
      </c>
      <c r="G70" s="135"/>
      <c r="H70" s="135"/>
      <c r="I70" s="135">
        <f>'01 PER18_06 Pol'!G209</f>
        <v>0</v>
      </c>
      <c r="J70" s="139" t="str">
        <f>IF(I71=0,"",I70/I71*100)</f>
        <v/>
      </c>
    </row>
    <row r="71" spans="1:10" ht="25.6" customHeight="1" x14ac:dyDescent="0.2">
      <c r="A71" s="130"/>
      <c r="B71" s="136" t="s">
        <v>1</v>
      </c>
      <c r="C71" s="136"/>
      <c r="D71" s="137"/>
      <c r="E71" s="137"/>
      <c r="F71" s="142"/>
      <c r="G71" s="138"/>
      <c r="H71" s="138"/>
      <c r="I71" s="138">
        <f>SUM(I49:I70)</f>
        <v>0</v>
      </c>
      <c r="J71" s="140">
        <f>SUM(J49:J70)</f>
        <v>0</v>
      </c>
    </row>
    <row r="72" spans="1:10" x14ac:dyDescent="0.2">
      <c r="F72" s="90"/>
      <c r="G72" s="89"/>
      <c r="H72" s="90"/>
      <c r="I72" s="89"/>
      <c r="J72" s="91"/>
    </row>
    <row r="73" spans="1:10" x14ac:dyDescent="0.2">
      <c r="F73" s="90"/>
      <c r="G73" s="89"/>
      <c r="H73" s="90"/>
      <c r="I73" s="89"/>
      <c r="J73" s="91"/>
    </row>
    <row r="74" spans="1:10" x14ac:dyDescent="0.2">
      <c r="F74" s="90"/>
      <c r="G74" s="89"/>
      <c r="H74" s="90"/>
      <c r="I74" s="89"/>
      <c r="J74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8" x14ac:dyDescent="0.2"/>
  <cols>
    <col min="1" max="1" width="4.25" style="5" customWidth="1"/>
    <col min="2" max="2" width="14.375" style="5" customWidth="1"/>
    <col min="3" max="3" width="38.25" style="9" customWidth="1"/>
    <col min="4" max="4" width="4.625" style="5" customWidth="1"/>
    <col min="5" max="5" width="10.625" style="5" customWidth="1"/>
    <col min="6" max="6" width="9.875" style="5" customWidth="1"/>
    <col min="7" max="7" width="12.75" style="5" customWidth="1"/>
    <col min="8" max="16384" width="9.125" style="5"/>
  </cols>
  <sheetData>
    <row r="1" spans="1:7" ht="15.5" x14ac:dyDescent="0.2">
      <c r="A1" s="324" t="s">
        <v>7</v>
      </c>
      <c r="B1" s="324"/>
      <c r="C1" s="325"/>
      <c r="D1" s="324"/>
      <c r="E1" s="324"/>
      <c r="F1" s="324"/>
      <c r="G1" s="324"/>
    </row>
    <row r="2" spans="1:7" ht="24.9" customHeight="1" x14ac:dyDescent="0.2">
      <c r="A2" s="76" t="s">
        <v>8</v>
      </c>
      <c r="B2" s="75"/>
      <c r="C2" s="326"/>
      <c r="D2" s="326"/>
      <c r="E2" s="326"/>
      <c r="F2" s="326"/>
      <c r="G2" s="327"/>
    </row>
    <row r="3" spans="1:7" ht="24.9" customHeight="1" x14ac:dyDescent="0.2">
      <c r="A3" s="76" t="s">
        <v>9</v>
      </c>
      <c r="B3" s="75"/>
      <c r="C3" s="326"/>
      <c r="D3" s="326"/>
      <c r="E3" s="326"/>
      <c r="F3" s="326"/>
      <c r="G3" s="327"/>
    </row>
    <row r="4" spans="1:7" ht="24.9" customHeight="1" x14ac:dyDescent="0.2">
      <c r="A4" s="76" t="s">
        <v>10</v>
      </c>
      <c r="B4" s="75"/>
      <c r="C4" s="326"/>
      <c r="D4" s="326"/>
      <c r="E4" s="326"/>
      <c r="F4" s="326"/>
      <c r="G4" s="32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402C-655B-4CB9-9645-BA74FFFA7714}">
  <sheetPr>
    <outlinePr summaryBelow="0"/>
  </sheetPr>
  <dimension ref="A1:BH5000"/>
  <sheetViews>
    <sheetView tabSelected="1" workbookViewId="0">
      <pane ySplit="7" topLeftCell="A171" activePane="bottomLeft" state="frozen"/>
      <selection pane="bottomLeft" activeCell="C208" sqref="C208"/>
    </sheetView>
  </sheetViews>
  <sheetFormatPr defaultRowHeight="12.8" outlineLevelRow="1" x14ac:dyDescent="0.2"/>
  <cols>
    <col min="1" max="1" width="3.375" customWidth="1"/>
    <col min="2" max="2" width="12.5" style="88" customWidth="1"/>
    <col min="3" max="3" width="38.25" style="88" customWidth="1"/>
    <col min="4" max="4" width="4.75" customWidth="1"/>
    <col min="5" max="5" width="10.5" customWidth="1"/>
    <col min="6" max="6" width="9.75" customWidth="1"/>
    <col min="7" max="7" width="12.625" customWidth="1"/>
    <col min="8" max="23" width="0" hidden="1" customWidth="1"/>
    <col min="29" max="29" width="0" hidden="1" customWidth="1"/>
    <col min="31" max="41" width="0" hidden="1" customWidth="1"/>
  </cols>
  <sheetData>
    <row r="1" spans="1:60" ht="15.85" customHeight="1" x14ac:dyDescent="0.25">
      <c r="A1" s="340" t="s">
        <v>7</v>
      </c>
      <c r="B1" s="340"/>
      <c r="C1" s="340"/>
      <c r="D1" s="340"/>
      <c r="E1" s="340"/>
      <c r="F1" s="340"/>
      <c r="G1" s="340"/>
      <c r="AG1" t="s">
        <v>98</v>
      </c>
    </row>
    <row r="2" spans="1:60" ht="25.1" customHeight="1" x14ac:dyDescent="0.2">
      <c r="A2" s="145" t="s">
        <v>8</v>
      </c>
      <c r="B2" s="75" t="s">
        <v>41</v>
      </c>
      <c r="C2" s="341" t="s">
        <v>47</v>
      </c>
      <c r="D2" s="342"/>
      <c r="E2" s="342"/>
      <c r="F2" s="342"/>
      <c r="G2" s="343"/>
      <c r="AG2" t="s">
        <v>99</v>
      </c>
    </row>
    <row r="3" spans="1:60" ht="25.1" customHeight="1" x14ac:dyDescent="0.2">
      <c r="A3" s="145" t="s">
        <v>9</v>
      </c>
      <c r="B3" s="75" t="s">
        <v>43</v>
      </c>
      <c r="C3" s="341" t="s">
        <v>44</v>
      </c>
      <c r="D3" s="342"/>
      <c r="E3" s="342"/>
      <c r="F3" s="342"/>
      <c r="G3" s="343"/>
      <c r="AC3" s="88" t="s">
        <v>99</v>
      </c>
      <c r="AG3" t="s">
        <v>100</v>
      </c>
    </row>
    <row r="4" spans="1:60" ht="25.1" customHeight="1" x14ac:dyDescent="0.2">
      <c r="A4" s="146" t="s">
        <v>10</v>
      </c>
      <c r="B4" s="147" t="s">
        <v>41</v>
      </c>
      <c r="C4" s="344" t="s">
        <v>42</v>
      </c>
      <c r="D4" s="345"/>
      <c r="E4" s="345"/>
      <c r="F4" s="345"/>
      <c r="G4" s="346"/>
      <c r="AG4" t="s">
        <v>101</v>
      </c>
    </row>
    <row r="5" spans="1:60" x14ac:dyDescent="0.2">
      <c r="D5" s="144"/>
    </row>
    <row r="6" spans="1:60" ht="38.35" x14ac:dyDescent="0.2">
      <c r="A6" s="149" t="s">
        <v>102</v>
      </c>
      <c r="B6" s="151" t="s">
        <v>103</v>
      </c>
      <c r="C6" s="151" t="s">
        <v>104</v>
      </c>
      <c r="D6" s="150" t="s">
        <v>105</v>
      </c>
      <c r="E6" s="149" t="s">
        <v>106</v>
      </c>
      <c r="F6" s="148" t="s">
        <v>107</v>
      </c>
      <c r="G6" s="149" t="s">
        <v>31</v>
      </c>
      <c r="H6" s="152" t="s">
        <v>32</v>
      </c>
      <c r="I6" s="152" t="s">
        <v>108</v>
      </c>
      <c r="J6" s="152" t="s">
        <v>33</v>
      </c>
      <c r="K6" s="152" t="s">
        <v>109</v>
      </c>
      <c r="L6" s="152" t="s">
        <v>110</v>
      </c>
      <c r="M6" s="152" t="s">
        <v>111</v>
      </c>
      <c r="N6" s="152" t="s">
        <v>112</v>
      </c>
      <c r="O6" s="152" t="s">
        <v>113</v>
      </c>
      <c r="P6" s="152" t="s">
        <v>114</v>
      </c>
      <c r="Q6" s="152" t="s">
        <v>115</v>
      </c>
      <c r="R6" s="152" t="s">
        <v>116</v>
      </c>
      <c r="S6" s="152" t="s">
        <v>117</v>
      </c>
      <c r="T6" s="152" t="s">
        <v>118</v>
      </c>
      <c r="U6" s="152" t="s">
        <v>119</v>
      </c>
      <c r="V6" s="152" t="s">
        <v>120</v>
      </c>
      <c r="W6" s="152" t="s">
        <v>121</v>
      </c>
    </row>
    <row r="7" spans="1:60" hidden="1" x14ac:dyDescent="0.2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ht="13.5" x14ac:dyDescent="0.2">
      <c r="A8" s="173" t="s">
        <v>122</v>
      </c>
      <c r="B8" s="174" t="s">
        <v>53</v>
      </c>
      <c r="C8" s="192" t="s">
        <v>54</v>
      </c>
      <c r="D8" s="175"/>
      <c r="E8" s="176"/>
      <c r="F8" s="177"/>
      <c r="G8" s="178">
        <f>SUMIF(AG9:AG10,"&lt;&gt;NOR",G9:G10)</f>
        <v>0</v>
      </c>
      <c r="H8" s="172"/>
      <c r="I8" s="172">
        <f>SUM(I9:I10)</f>
        <v>1033.32</v>
      </c>
      <c r="J8" s="172"/>
      <c r="K8" s="172">
        <f>SUM(K9:K10)</f>
        <v>1215</v>
      </c>
      <c r="L8" s="172"/>
      <c r="M8" s="172">
        <f>SUM(M9:M10)</f>
        <v>0</v>
      </c>
      <c r="N8" s="172"/>
      <c r="O8" s="172">
        <f>SUM(O9:O10)</f>
        <v>0.51</v>
      </c>
      <c r="P8" s="172"/>
      <c r="Q8" s="172">
        <f>SUM(Q9:Q10)</f>
        <v>0</v>
      </c>
      <c r="R8" s="172"/>
      <c r="S8" s="172"/>
      <c r="T8" s="172"/>
      <c r="U8" s="172"/>
      <c r="V8" s="172">
        <f>SUM(V9:V10)</f>
        <v>3.11</v>
      </c>
      <c r="W8" s="172"/>
      <c r="AG8" t="s">
        <v>123</v>
      </c>
    </row>
    <row r="9" spans="1:60" ht="21.55" outlineLevel="1" x14ac:dyDescent="0.2">
      <c r="A9" s="179">
        <v>1</v>
      </c>
      <c r="B9" s="180" t="s">
        <v>124</v>
      </c>
      <c r="C9" s="193" t="s">
        <v>125</v>
      </c>
      <c r="D9" s="181" t="s">
        <v>126</v>
      </c>
      <c r="E9" s="182">
        <v>1.9200000000000002</v>
      </c>
      <c r="F9" s="183"/>
      <c r="G9" s="184">
        <f>ROUND(E9*F9,2)</f>
        <v>0</v>
      </c>
      <c r="H9" s="163">
        <v>538.19000000000005</v>
      </c>
      <c r="I9" s="162">
        <f>ROUND(E9*H9,2)</f>
        <v>1033.32</v>
      </c>
      <c r="J9" s="163">
        <v>632.81000000000006</v>
      </c>
      <c r="K9" s="162">
        <f>ROUND(E9*J9,2)</f>
        <v>1215</v>
      </c>
      <c r="L9" s="162">
        <v>21</v>
      </c>
      <c r="M9" s="162">
        <f>G9*(1+L9/100)</f>
        <v>0</v>
      </c>
      <c r="N9" s="162">
        <v>0.26564000000000004</v>
      </c>
      <c r="O9" s="162">
        <f>ROUND(E9*N9,2)</f>
        <v>0.51</v>
      </c>
      <c r="P9" s="162">
        <v>0</v>
      </c>
      <c r="Q9" s="162">
        <f>ROUND(E9*P9,2)</f>
        <v>0</v>
      </c>
      <c r="R9" s="162"/>
      <c r="S9" s="162" t="s">
        <v>127</v>
      </c>
      <c r="T9" s="162" t="s">
        <v>127</v>
      </c>
      <c r="U9" s="162">
        <v>1.6210000000000002</v>
      </c>
      <c r="V9" s="162">
        <f>ROUND(E9*U9,2)</f>
        <v>3.11</v>
      </c>
      <c r="W9" s="162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128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194" t="s">
        <v>129</v>
      </c>
      <c r="D10" s="164"/>
      <c r="E10" s="165">
        <v>1.9200000000000002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130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13.5" x14ac:dyDescent="0.2">
      <c r="A11" s="173" t="s">
        <v>122</v>
      </c>
      <c r="B11" s="174" t="s">
        <v>55</v>
      </c>
      <c r="C11" s="192" t="s">
        <v>56</v>
      </c>
      <c r="D11" s="175"/>
      <c r="E11" s="176"/>
      <c r="F11" s="177"/>
      <c r="G11" s="178">
        <f>SUMIF(AG12:AG15,"&lt;&gt;NOR",G12:G15)</f>
        <v>0</v>
      </c>
      <c r="H11" s="172"/>
      <c r="I11" s="172">
        <f>SUM(I12:I15)</f>
        <v>0</v>
      </c>
      <c r="J11" s="172"/>
      <c r="K11" s="172">
        <f>SUM(K12:K15)</f>
        <v>4640</v>
      </c>
      <c r="L11" s="172"/>
      <c r="M11" s="172">
        <f>SUM(M12:M15)</f>
        <v>0</v>
      </c>
      <c r="N11" s="172"/>
      <c r="O11" s="172">
        <f>SUM(O12:O15)</f>
        <v>0</v>
      </c>
      <c r="P11" s="172"/>
      <c r="Q11" s="172">
        <f>SUM(Q12:Q15)</f>
        <v>0</v>
      </c>
      <c r="R11" s="172"/>
      <c r="S11" s="172"/>
      <c r="T11" s="172"/>
      <c r="U11" s="172"/>
      <c r="V11" s="172">
        <f>SUM(V12:V15)</f>
        <v>0</v>
      </c>
      <c r="W11" s="172"/>
      <c r="AG11" t="s">
        <v>123</v>
      </c>
    </row>
    <row r="12" spans="1:60" outlineLevel="1" x14ac:dyDescent="0.2">
      <c r="A12" s="179">
        <v>2</v>
      </c>
      <c r="B12" s="180" t="s">
        <v>131</v>
      </c>
      <c r="C12" s="193" t="s">
        <v>132</v>
      </c>
      <c r="D12" s="181" t="s">
        <v>133</v>
      </c>
      <c r="E12" s="182">
        <v>8</v>
      </c>
      <c r="F12" s="183"/>
      <c r="G12" s="184">
        <f>ROUND(E12*F12,2)</f>
        <v>0</v>
      </c>
      <c r="H12" s="163">
        <v>0</v>
      </c>
      <c r="I12" s="162">
        <f>ROUND(E12*H12,2)</f>
        <v>0</v>
      </c>
      <c r="J12" s="163">
        <v>580</v>
      </c>
      <c r="K12" s="162">
        <f>ROUND(E12*J12,2)</f>
        <v>4640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2"/>
      <c r="S12" s="162" t="s">
        <v>134</v>
      </c>
      <c r="T12" s="162" t="s">
        <v>135</v>
      </c>
      <c r="U12" s="162">
        <v>0</v>
      </c>
      <c r="V12" s="162">
        <f>ROUND(E12*U12,2)</f>
        <v>0</v>
      </c>
      <c r="W12" s="162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128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94" t="s">
        <v>136</v>
      </c>
      <c r="D13" s="164"/>
      <c r="E13" s="165">
        <v>3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130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194" t="s">
        <v>137</v>
      </c>
      <c r="D14" s="164"/>
      <c r="E14" s="165">
        <v>3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130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94" t="s">
        <v>138</v>
      </c>
      <c r="D15" s="164"/>
      <c r="E15" s="165">
        <v>2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130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13.5" x14ac:dyDescent="0.2">
      <c r="A16" s="173" t="s">
        <v>122</v>
      </c>
      <c r="B16" s="174" t="s">
        <v>57</v>
      </c>
      <c r="C16" s="192" t="s">
        <v>58</v>
      </c>
      <c r="D16" s="175"/>
      <c r="E16" s="176"/>
      <c r="F16" s="177"/>
      <c r="G16" s="178">
        <f>SUMIF(AG17:AG18,"&lt;&gt;NOR",G17:G18)</f>
        <v>0</v>
      </c>
      <c r="H16" s="172"/>
      <c r="I16" s="172">
        <f>SUM(I17:I18)</f>
        <v>85.34</v>
      </c>
      <c r="J16" s="172"/>
      <c r="K16" s="172">
        <f>SUM(K17:K18)</f>
        <v>608.66</v>
      </c>
      <c r="L16" s="172"/>
      <c r="M16" s="172">
        <f>SUM(M17:M18)</f>
        <v>0</v>
      </c>
      <c r="N16" s="172"/>
      <c r="O16" s="172">
        <f>SUM(O17:O18)</f>
        <v>0.1</v>
      </c>
      <c r="P16" s="172"/>
      <c r="Q16" s="172">
        <f>SUM(Q17:Q18)</f>
        <v>0</v>
      </c>
      <c r="R16" s="172"/>
      <c r="S16" s="172"/>
      <c r="T16" s="172"/>
      <c r="U16" s="172"/>
      <c r="V16" s="172">
        <f>SUM(V17:V18)</f>
        <v>1.54</v>
      </c>
      <c r="W16" s="172"/>
      <c r="AG16" t="s">
        <v>123</v>
      </c>
    </row>
    <row r="17" spans="1:60" outlineLevel="1" x14ac:dyDescent="0.2">
      <c r="A17" s="179">
        <v>3</v>
      </c>
      <c r="B17" s="180" t="s">
        <v>139</v>
      </c>
      <c r="C17" s="193" t="s">
        <v>140</v>
      </c>
      <c r="D17" s="181" t="s">
        <v>133</v>
      </c>
      <c r="E17" s="182">
        <v>2</v>
      </c>
      <c r="F17" s="183"/>
      <c r="G17" s="184">
        <f>ROUND(E17*F17,2)</f>
        <v>0</v>
      </c>
      <c r="H17" s="163">
        <v>42.67</v>
      </c>
      <c r="I17" s="162">
        <f>ROUND(E17*H17,2)</f>
        <v>85.34</v>
      </c>
      <c r="J17" s="163">
        <v>304.33000000000004</v>
      </c>
      <c r="K17" s="162">
        <f>ROUND(E17*J17,2)</f>
        <v>608.66</v>
      </c>
      <c r="L17" s="162">
        <v>21</v>
      </c>
      <c r="M17" s="162">
        <f>G17*(1+L17/100)</f>
        <v>0</v>
      </c>
      <c r="N17" s="162">
        <v>5.0200000000000002E-2</v>
      </c>
      <c r="O17" s="162">
        <f>ROUND(E17*N17,2)</f>
        <v>0.1</v>
      </c>
      <c r="P17" s="162">
        <v>0</v>
      </c>
      <c r="Q17" s="162">
        <f>ROUND(E17*P17,2)</f>
        <v>0</v>
      </c>
      <c r="R17" s="162"/>
      <c r="S17" s="162" t="s">
        <v>127</v>
      </c>
      <c r="T17" s="162" t="s">
        <v>127</v>
      </c>
      <c r="U17" s="162">
        <v>0.77</v>
      </c>
      <c r="V17" s="162">
        <f>ROUND(E17*U17,2)</f>
        <v>1.54</v>
      </c>
      <c r="W17" s="162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128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194" t="s">
        <v>141</v>
      </c>
      <c r="D18" s="164"/>
      <c r="E18" s="165">
        <v>2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130</v>
      </c>
      <c r="AH18" s="153">
        <v>5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13.5" x14ac:dyDescent="0.2">
      <c r="A19" s="173" t="s">
        <v>122</v>
      </c>
      <c r="B19" s="174" t="s">
        <v>59</v>
      </c>
      <c r="C19" s="192" t="s">
        <v>60</v>
      </c>
      <c r="D19" s="175"/>
      <c r="E19" s="176"/>
      <c r="F19" s="177"/>
      <c r="G19" s="178">
        <f>SUMIF(AG20:AG21,"&lt;&gt;NOR",G20:G21)</f>
        <v>0</v>
      </c>
      <c r="H19" s="172"/>
      <c r="I19" s="172">
        <f>SUM(I20:I21)</f>
        <v>823.75</v>
      </c>
      <c r="J19" s="172"/>
      <c r="K19" s="172">
        <f>SUM(K20:K21)</f>
        <v>744.51</v>
      </c>
      <c r="L19" s="172"/>
      <c r="M19" s="172">
        <f>SUM(M20:M21)</f>
        <v>0</v>
      </c>
      <c r="N19" s="172"/>
      <c r="O19" s="172">
        <f>SUM(O20:O21)</f>
        <v>0.01</v>
      </c>
      <c r="P19" s="172"/>
      <c r="Q19" s="172">
        <f>SUM(Q20:Q21)</f>
        <v>0</v>
      </c>
      <c r="R19" s="172"/>
      <c r="S19" s="172"/>
      <c r="T19" s="172"/>
      <c r="U19" s="172"/>
      <c r="V19" s="172">
        <f>SUM(V20:V21)</f>
        <v>1.91</v>
      </c>
      <c r="W19" s="172"/>
      <c r="AG19" t="s">
        <v>123</v>
      </c>
    </row>
    <row r="20" spans="1:60" outlineLevel="1" x14ac:dyDescent="0.2">
      <c r="A20" s="179">
        <v>4</v>
      </c>
      <c r="B20" s="180" t="s">
        <v>142</v>
      </c>
      <c r="C20" s="193" t="s">
        <v>143</v>
      </c>
      <c r="D20" s="181" t="s">
        <v>126</v>
      </c>
      <c r="E20" s="182">
        <v>27.3216</v>
      </c>
      <c r="F20" s="183"/>
      <c r="G20" s="184">
        <f>ROUND(E20*F20,2)</f>
        <v>0</v>
      </c>
      <c r="H20" s="163">
        <v>30.150000000000002</v>
      </c>
      <c r="I20" s="162">
        <f>ROUND(E20*H20,2)</f>
        <v>823.75</v>
      </c>
      <c r="J20" s="163">
        <v>27.25</v>
      </c>
      <c r="K20" s="162">
        <f>ROUND(E20*J20,2)</f>
        <v>744.51</v>
      </c>
      <c r="L20" s="162">
        <v>21</v>
      </c>
      <c r="M20" s="162">
        <f>G20*(1+L20/100)</f>
        <v>0</v>
      </c>
      <c r="N20" s="162">
        <v>3.2000000000000003E-4</v>
      </c>
      <c r="O20" s="162">
        <f>ROUND(E20*N20,2)</f>
        <v>0.01</v>
      </c>
      <c r="P20" s="162">
        <v>0</v>
      </c>
      <c r="Q20" s="162">
        <f>ROUND(E20*P20,2)</f>
        <v>0</v>
      </c>
      <c r="R20" s="162"/>
      <c r="S20" s="162" t="s">
        <v>127</v>
      </c>
      <c r="T20" s="162" t="s">
        <v>127</v>
      </c>
      <c r="U20" s="162">
        <v>7.0000000000000007E-2</v>
      </c>
      <c r="V20" s="162">
        <f>ROUND(E20*U20,2)</f>
        <v>1.91</v>
      </c>
      <c r="W20" s="162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128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94" t="s">
        <v>144</v>
      </c>
      <c r="D21" s="164"/>
      <c r="E21" s="165">
        <v>27.3216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130</v>
      </c>
      <c r="AH21" s="153">
        <v>5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13.5" x14ac:dyDescent="0.2">
      <c r="A22" s="173" t="s">
        <v>122</v>
      </c>
      <c r="B22" s="174" t="s">
        <v>61</v>
      </c>
      <c r="C22" s="192" t="s">
        <v>62</v>
      </c>
      <c r="D22" s="175"/>
      <c r="E22" s="176"/>
      <c r="F22" s="177"/>
      <c r="G22" s="178">
        <f>SUMIF(AG23:AG37,"&lt;&gt;NOR",G23:G37)</f>
        <v>0</v>
      </c>
      <c r="H22" s="172"/>
      <c r="I22" s="172">
        <f>SUM(I23:I37)</f>
        <v>6698.4800000000005</v>
      </c>
      <c r="J22" s="172"/>
      <c r="K22" s="172">
        <f>SUM(K23:K37)</f>
        <v>18470.11</v>
      </c>
      <c r="L22" s="172"/>
      <c r="M22" s="172">
        <f>SUM(M23:M37)</f>
        <v>0</v>
      </c>
      <c r="N22" s="172"/>
      <c r="O22" s="172">
        <f>SUM(O23:O37)</f>
        <v>0.82000000000000006</v>
      </c>
      <c r="P22" s="172"/>
      <c r="Q22" s="172">
        <f>SUM(Q23:Q37)</f>
        <v>0</v>
      </c>
      <c r="R22" s="172"/>
      <c r="S22" s="172"/>
      <c r="T22" s="172"/>
      <c r="U22" s="172"/>
      <c r="V22" s="172">
        <f>SUM(V23:V37)</f>
        <v>49.92</v>
      </c>
      <c r="W22" s="172"/>
      <c r="AG22" t="s">
        <v>123</v>
      </c>
    </row>
    <row r="23" spans="1:60" outlineLevel="1" x14ac:dyDescent="0.2">
      <c r="A23" s="179">
        <v>5</v>
      </c>
      <c r="B23" s="180" t="s">
        <v>145</v>
      </c>
      <c r="C23" s="193" t="s">
        <v>146</v>
      </c>
      <c r="D23" s="181" t="s">
        <v>126</v>
      </c>
      <c r="E23" s="182">
        <v>320.5</v>
      </c>
      <c r="F23" s="183"/>
      <c r="G23" s="184">
        <f>ROUND(E23*F23,2)</f>
        <v>0</v>
      </c>
      <c r="H23" s="163">
        <v>13.190000000000001</v>
      </c>
      <c r="I23" s="162">
        <f>ROUND(E23*H23,2)</f>
        <v>4227.3999999999996</v>
      </c>
      <c r="J23" s="163">
        <v>28.01</v>
      </c>
      <c r="K23" s="162">
        <f>ROUND(E23*J23,2)</f>
        <v>8977.2099999999991</v>
      </c>
      <c r="L23" s="162">
        <v>21</v>
      </c>
      <c r="M23" s="162">
        <f>G23*(1+L23/100)</f>
        <v>0</v>
      </c>
      <c r="N23" s="162">
        <v>4.0000000000000003E-5</v>
      </c>
      <c r="O23" s="162">
        <f>ROUND(E23*N23,2)</f>
        <v>0.01</v>
      </c>
      <c r="P23" s="162">
        <v>0</v>
      </c>
      <c r="Q23" s="162">
        <f>ROUND(E23*P23,2)</f>
        <v>0</v>
      </c>
      <c r="R23" s="162"/>
      <c r="S23" s="162" t="s">
        <v>127</v>
      </c>
      <c r="T23" s="162" t="s">
        <v>127</v>
      </c>
      <c r="U23" s="162">
        <v>7.8000000000000014E-2</v>
      </c>
      <c r="V23" s="162">
        <f>ROUND(E23*U23,2)</f>
        <v>25</v>
      </c>
      <c r="W23" s="162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128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94" t="s">
        <v>147</v>
      </c>
      <c r="D24" s="164"/>
      <c r="E24" s="165">
        <v>204.58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130</v>
      </c>
      <c r="AH24" s="153">
        <v>5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94" t="s">
        <v>148</v>
      </c>
      <c r="D25" s="164"/>
      <c r="E25" s="165">
        <v>12.8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130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94" t="s">
        <v>149</v>
      </c>
      <c r="D26" s="164"/>
      <c r="E26" s="165">
        <v>65.52000000000001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130</v>
      </c>
      <c r="AH26" s="153">
        <v>5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194" t="s">
        <v>150</v>
      </c>
      <c r="D27" s="164"/>
      <c r="E27" s="165">
        <v>37.6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130</v>
      </c>
      <c r="AH27" s="153">
        <v>5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79">
        <v>6</v>
      </c>
      <c r="B28" s="180" t="s">
        <v>151</v>
      </c>
      <c r="C28" s="193" t="s">
        <v>152</v>
      </c>
      <c r="D28" s="181" t="s">
        <v>153</v>
      </c>
      <c r="E28" s="182">
        <v>52</v>
      </c>
      <c r="F28" s="183"/>
      <c r="G28" s="184">
        <f>ROUND(E28*F28,2)</f>
        <v>0</v>
      </c>
      <c r="H28" s="163">
        <v>22.51</v>
      </c>
      <c r="I28" s="162">
        <f>ROUND(E28*H28,2)</f>
        <v>1170.52</v>
      </c>
      <c r="J28" s="163">
        <v>70.690000000000012</v>
      </c>
      <c r="K28" s="162">
        <f>ROUND(E28*J28,2)</f>
        <v>3675.88</v>
      </c>
      <c r="L28" s="162">
        <v>21</v>
      </c>
      <c r="M28" s="162">
        <f>G28*(1+L28/100)</f>
        <v>0</v>
      </c>
      <c r="N28" s="162">
        <v>8.490000000000001E-3</v>
      </c>
      <c r="O28" s="162">
        <f>ROUND(E28*N28,2)</f>
        <v>0.44</v>
      </c>
      <c r="P28" s="162">
        <v>0</v>
      </c>
      <c r="Q28" s="162">
        <f>ROUND(E28*P28,2)</f>
        <v>0</v>
      </c>
      <c r="R28" s="162"/>
      <c r="S28" s="162" t="s">
        <v>127</v>
      </c>
      <c r="T28" s="162" t="s">
        <v>127</v>
      </c>
      <c r="U28" s="162">
        <v>0.19700000000000001</v>
      </c>
      <c r="V28" s="162">
        <f>ROUND(E28*U28,2)</f>
        <v>10.24</v>
      </c>
      <c r="W28" s="162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128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94" t="s">
        <v>154</v>
      </c>
      <c r="D29" s="164"/>
      <c r="E29" s="165">
        <v>52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130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1.55" outlineLevel="1" x14ac:dyDescent="0.2">
      <c r="A30" s="179">
        <v>7</v>
      </c>
      <c r="B30" s="180" t="s">
        <v>155</v>
      </c>
      <c r="C30" s="193" t="s">
        <v>156</v>
      </c>
      <c r="D30" s="181" t="s">
        <v>153</v>
      </c>
      <c r="E30" s="182">
        <v>6</v>
      </c>
      <c r="F30" s="183"/>
      <c r="G30" s="184">
        <f>ROUND(E30*F30,2)</f>
        <v>0</v>
      </c>
      <c r="H30" s="163">
        <v>46.160000000000004</v>
      </c>
      <c r="I30" s="162">
        <f>ROUND(E30*H30,2)</f>
        <v>276.95999999999998</v>
      </c>
      <c r="J30" s="163">
        <v>90.84</v>
      </c>
      <c r="K30" s="162">
        <f>ROUND(E30*J30,2)</f>
        <v>545.04</v>
      </c>
      <c r="L30" s="162">
        <v>21</v>
      </c>
      <c r="M30" s="162">
        <f>G30*(1+L30/100)</f>
        <v>0</v>
      </c>
      <c r="N30" s="162">
        <v>1.7330000000000002E-2</v>
      </c>
      <c r="O30" s="162">
        <f>ROUND(E30*N30,2)</f>
        <v>0.1</v>
      </c>
      <c r="P30" s="162">
        <v>0</v>
      </c>
      <c r="Q30" s="162">
        <f>ROUND(E30*P30,2)</f>
        <v>0</v>
      </c>
      <c r="R30" s="162"/>
      <c r="S30" s="162" t="s">
        <v>127</v>
      </c>
      <c r="T30" s="162" t="s">
        <v>127</v>
      </c>
      <c r="U30" s="162">
        <v>0.253</v>
      </c>
      <c r="V30" s="162">
        <f>ROUND(E30*U30,2)</f>
        <v>1.52</v>
      </c>
      <c r="W30" s="162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128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94" t="s">
        <v>157</v>
      </c>
      <c r="D31" s="164"/>
      <c r="E31" s="165">
        <v>6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130</v>
      </c>
      <c r="AH31" s="153">
        <v>5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1.55" outlineLevel="1" x14ac:dyDescent="0.2">
      <c r="A32" s="179">
        <v>8</v>
      </c>
      <c r="B32" s="180" t="s">
        <v>158</v>
      </c>
      <c r="C32" s="193" t="s">
        <v>159</v>
      </c>
      <c r="D32" s="181" t="s">
        <v>153</v>
      </c>
      <c r="E32" s="182">
        <v>9.6000000000000014</v>
      </c>
      <c r="F32" s="183"/>
      <c r="G32" s="184">
        <f>ROUND(E32*F32,2)</f>
        <v>0</v>
      </c>
      <c r="H32" s="163">
        <v>7.04</v>
      </c>
      <c r="I32" s="162">
        <f>ROUND(E32*H32,2)</f>
        <v>67.58</v>
      </c>
      <c r="J32" s="163">
        <v>65.460000000000008</v>
      </c>
      <c r="K32" s="162">
        <f>ROUND(E32*J32,2)</f>
        <v>628.41999999999996</v>
      </c>
      <c r="L32" s="162">
        <v>21</v>
      </c>
      <c r="M32" s="162">
        <f>G32*(1+L32/100)</f>
        <v>0</v>
      </c>
      <c r="N32" s="162">
        <v>2.3800000000000002E-3</v>
      </c>
      <c r="O32" s="162">
        <f>ROUND(E32*N32,2)</f>
        <v>0.02</v>
      </c>
      <c r="P32" s="162">
        <v>0</v>
      </c>
      <c r="Q32" s="162">
        <f>ROUND(E32*P32,2)</f>
        <v>0</v>
      </c>
      <c r="R32" s="162"/>
      <c r="S32" s="162" t="s">
        <v>127</v>
      </c>
      <c r="T32" s="162" t="s">
        <v>127</v>
      </c>
      <c r="U32" s="162">
        <v>0.18233000000000002</v>
      </c>
      <c r="V32" s="162">
        <f>ROUND(E32*U32,2)</f>
        <v>1.75</v>
      </c>
      <c r="W32" s="162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128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94" t="s">
        <v>160</v>
      </c>
      <c r="D33" s="164"/>
      <c r="E33" s="165">
        <v>9.6000000000000014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130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1.55" outlineLevel="1" x14ac:dyDescent="0.2">
      <c r="A34" s="179">
        <v>9</v>
      </c>
      <c r="B34" s="180" t="s">
        <v>161</v>
      </c>
      <c r="C34" s="193" t="s">
        <v>162</v>
      </c>
      <c r="D34" s="181" t="s">
        <v>126</v>
      </c>
      <c r="E34" s="182">
        <v>3.8400000000000003</v>
      </c>
      <c r="F34" s="183"/>
      <c r="G34" s="184">
        <f>ROUND(E34*F34,2)</f>
        <v>0</v>
      </c>
      <c r="H34" s="163">
        <v>140.53</v>
      </c>
      <c r="I34" s="162">
        <f>ROUND(E34*H34,2)</f>
        <v>539.64</v>
      </c>
      <c r="J34" s="163">
        <v>499.47</v>
      </c>
      <c r="K34" s="162">
        <f>ROUND(E34*J34,2)</f>
        <v>1917.96</v>
      </c>
      <c r="L34" s="162">
        <v>21</v>
      </c>
      <c r="M34" s="162">
        <f>G34*(1+L34/100)</f>
        <v>0</v>
      </c>
      <c r="N34" s="162">
        <v>3.4910000000000004E-2</v>
      </c>
      <c r="O34" s="162">
        <f>ROUND(E34*N34,2)</f>
        <v>0.13</v>
      </c>
      <c r="P34" s="162">
        <v>0</v>
      </c>
      <c r="Q34" s="162">
        <f>ROUND(E34*P34,2)</f>
        <v>0</v>
      </c>
      <c r="R34" s="162"/>
      <c r="S34" s="162" t="s">
        <v>127</v>
      </c>
      <c r="T34" s="162" t="s">
        <v>127</v>
      </c>
      <c r="U34" s="162">
        <v>1.1841700000000002</v>
      </c>
      <c r="V34" s="162">
        <f>ROUND(E34*U34,2)</f>
        <v>4.55</v>
      </c>
      <c r="W34" s="162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128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194" t="s">
        <v>163</v>
      </c>
      <c r="D35" s="164"/>
      <c r="E35" s="165">
        <v>3.8400000000000003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130</v>
      </c>
      <c r="AH35" s="153">
        <v>5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1.55" outlineLevel="1" x14ac:dyDescent="0.2">
      <c r="A36" s="179">
        <v>10</v>
      </c>
      <c r="B36" s="180" t="s">
        <v>164</v>
      </c>
      <c r="C36" s="193" t="s">
        <v>165</v>
      </c>
      <c r="D36" s="181" t="s">
        <v>126</v>
      </c>
      <c r="E36" s="182">
        <v>27.3216</v>
      </c>
      <c r="F36" s="183"/>
      <c r="G36" s="184">
        <f>ROUND(E36*F36,2)</f>
        <v>0</v>
      </c>
      <c r="H36" s="163">
        <v>15.24</v>
      </c>
      <c r="I36" s="162">
        <f>ROUND(E36*H36,2)</f>
        <v>416.38</v>
      </c>
      <c r="J36" s="163">
        <v>99.76</v>
      </c>
      <c r="K36" s="162">
        <f>ROUND(E36*J36,2)</f>
        <v>2725.6</v>
      </c>
      <c r="L36" s="162">
        <v>21</v>
      </c>
      <c r="M36" s="162">
        <f>G36*(1+L36/100)</f>
        <v>0</v>
      </c>
      <c r="N36" s="162">
        <v>4.4600000000000004E-3</v>
      </c>
      <c r="O36" s="162">
        <f>ROUND(E36*N36,2)</f>
        <v>0.12</v>
      </c>
      <c r="P36" s="162">
        <v>0</v>
      </c>
      <c r="Q36" s="162">
        <f>ROUND(E36*P36,2)</f>
        <v>0</v>
      </c>
      <c r="R36" s="162"/>
      <c r="S36" s="162" t="s">
        <v>127</v>
      </c>
      <c r="T36" s="162" t="s">
        <v>127</v>
      </c>
      <c r="U36" s="162">
        <v>0.25116000000000005</v>
      </c>
      <c r="V36" s="162">
        <f>ROUND(E36*U36,2)</f>
        <v>6.86</v>
      </c>
      <c r="W36" s="162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128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94" t="s">
        <v>144</v>
      </c>
      <c r="D37" s="164"/>
      <c r="E37" s="165">
        <v>27.3216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130</v>
      </c>
      <c r="AH37" s="153">
        <v>5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13.5" x14ac:dyDescent="0.2">
      <c r="A38" s="173" t="s">
        <v>122</v>
      </c>
      <c r="B38" s="174" t="s">
        <v>63</v>
      </c>
      <c r="C38" s="192" t="s">
        <v>64</v>
      </c>
      <c r="D38" s="175"/>
      <c r="E38" s="176"/>
      <c r="F38" s="177"/>
      <c r="G38" s="178">
        <f>SUMIF(AG39:AG44,"&lt;&gt;NOR",G39:G44)</f>
        <v>0</v>
      </c>
      <c r="H38" s="172"/>
      <c r="I38" s="172">
        <f>SUM(I39:I44)</f>
        <v>10801.3</v>
      </c>
      <c r="J38" s="172"/>
      <c r="K38" s="172">
        <f>SUM(K39:K44)</f>
        <v>32954.410000000003</v>
      </c>
      <c r="L38" s="172"/>
      <c r="M38" s="172">
        <f>SUM(M39:M44)</f>
        <v>0</v>
      </c>
      <c r="N38" s="172"/>
      <c r="O38" s="172">
        <f>SUM(O39:O44)</f>
        <v>3.57</v>
      </c>
      <c r="P38" s="172"/>
      <c r="Q38" s="172">
        <f>SUM(Q39:Q44)</f>
        <v>0</v>
      </c>
      <c r="R38" s="172"/>
      <c r="S38" s="172"/>
      <c r="T38" s="172"/>
      <c r="U38" s="172"/>
      <c r="V38" s="172">
        <f>SUM(V39:V44)</f>
        <v>94.12</v>
      </c>
      <c r="W38" s="172"/>
      <c r="AG38" t="s">
        <v>123</v>
      </c>
    </row>
    <row r="39" spans="1:60" ht="21.55" outlineLevel="1" x14ac:dyDescent="0.2">
      <c r="A39" s="179">
        <v>11</v>
      </c>
      <c r="B39" s="180" t="s">
        <v>166</v>
      </c>
      <c r="C39" s="193" t="s">
        <v>167</v>
      </c>
      <c r="D39" s="181" t="s">
        <v>126</v>
      </c>
      <c r="E39" s="182">
        <v>98.660000000000011</v>
      </c>
      <c r="F39" s="183"/>
      <c r="G39" s="184">
        <f>ROUND(E39*F39,2)</f>
        <v>0</v>
      </c>
      <c r="H39" s="163">
        <v>105.86000000000001</v>
      </c>
      <c r="I39" s="162">
        <f>ROUND(E39*H39,2)</f>
        <v>10444.15</v>
      </c>
      <c r="J39" s="163">
        <v>148.64000000000001</v>
      </c>
      <c r="K39" s="162">
        <f>ROUND(E39*J39,2)</f>
        <v>14664.82</v>
      </c>
      <c r="L39" s="162">
        <v>21</v>
      </c>
      <c r="M39" s="162">
        <f>G39*(1+L39/100)</f>
        <v>0</v>
      </c>
      <c r="N39" s="162">
        <v>3.6150000000000002E-2</v>
      </c>
      <c r="O39" s="162">
        <f>ROUND(E39*N39,2)</f>
        <v>3.57</v>
      </c>
      <c r="P39" s="162">
        <v>0</v>
      </c>
      <c r="Q39" s="162">
        <f>ROUND(E39*P39,2)</f>
        <v>0</v>
      </c>
      <c r="R39" s="162"/>
      <c r="S39" s="162" t="s">
        <v>127</v>
      </c>
      <c r="T39" s="162" t="s">
        <v>127</v>
      </c>
      <c r="U39" s="162">
        <v>0.41402000000000005</v>
      </c>
      <c r="V39" s="162">
        <f>ROUND(E39*U39,2)</f>
        <v>40.85</v>
      </c>
      <c r="W39" s="162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128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94" t="s">
        <v>168</v>
      </c>
      <c r="D40" s="164"/>
      <c r="E40" s="165">
        <v>98.660000000000011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130</v>
      </c>
      <c r="AH40" s="153">
        <v>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9">
        <v>12</v>
      </c>
      <c r="B41" s="180" t="s">
        <v>169</v>
      </c>
      <c r="C41" s="193" t="s">
        <v>170</v>
      </c>
      <c r="D41" s="181" t="s">
        <v>126</v>
      </c>
      <c r="E41" s="182">
        <v>98.660000000000011</v>
      </c>
      <c r="F41" s="183"/>
      <c r="G41" s="184">
        <f>ROUND(E41*F41,2)</f>
        <v>0</v>
      </c>
      <c r="H41" s="163">
        <v>3.62</v>
      </c>
      <c r="I41" s="162">
        <f>ROUND(E41*H41,2)</f>
        <v>357.15</v>
      </c>
      <c r="J41" s="163">
        <v>47.38</v>
      </c>
      <c r="K41" s="162">
        <f>ROUND(E41*J41,2)</f>
        <v>4674.51</v>
      </c>
      <c r="L41" s="162">
        <v>21</v>
      </c>
      <c r="M41" s="162">
        <f>G41*(1+L41/100)</f>
        <v>0</v>
      </c>
      <c r="N41" s="162">
        <v>2.0000000000000002E-5</v>
      </c>
      <c r="O41" s="162">
        <f>ROUND(E41*N41,2)</f>
        <v>0</v>
      </c>
      <c r="P41" s="162">
        <v>0</v>
      </c>
      <c r="Q41" s="162">
        <f>ROUND(E41*P41,2)</f>
        <v>0</v>
      </c>
      <c r="R41" s="162"/>
      <c r="S41" s="162" t="s">
        <v>127</v>
      </c>
      <c r="T41" s="162" t="s">
        <v>127</v>
      </c>
      <c r="U41" s="162">
        <v>0.11</v>
      </c>
      <c r="V41" s="162">
        <f>ROUND(E41*U41,2)</f>
        <v>10.85</v>
      </c>
      <c r="W41" s="162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128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94" t="s">
        <v>171</v>
      </c>
      <c r="D42" s="164"/>
      <c r="E42" s="165">
        <v>98.660000000000011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130</v>
      </c>
      <c r="AH42" s="153">
        <v>5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9">
        <v>13</v>
      </c>
      <c r="B43" s="180" t="s">
        <v>172</v>
      </c>
      <c r="C43" s="193" t="s">
        <v>173</v>
      </c>
      <c r="D43" s="181" t="s">
        <v>126</v>
      </c>
      <c r="E43" s="182">
        <v>98.660000000000011</v>
      </c>
      <c r="F43" s="183"/>
      <c r="G43" s="184">
        <f>ROUND(E43*F43,2)</f>
        <v>0</v>
      </c>
      <c r="H43" s="163">
        <v>0</v>
      </c>
      <c r="I43" s="162">
        <f>ROUND(E43*H43,2)</f>
        <v>0</v>
      </c>
      <c r="J43" s="163">
        <v>138</v>
      </c>
      <c r="K43" s="162">
        <f>ROUND(E43*J43,2)</f>
        <v>13615.08</v>
      </c>
      <c r="L43" s="162">
        <v>21</v>
      </c>
      <c r="M43" s="162">
        <f>G43*(1+L43/100)</f>
        <v>0</v>
      </c>
      <c r="N43" s="162">
        <v>0</v>
      </c>
      <c r="O43" s="162">
        <f>ROUND(E43*N43,2)</f>
        <v>0</v>
      </c>
      <c r="P43" s="162">
        <v>0</v>
      </c>
      <c r="Q43" s="162">
        <f>ROUND(E43*P43,2)</f>
        <v>0</v>
      </c>
      <c r="R43" s="162"/>
      <c r="S43" s="162" t="s">
        <v>127</v>
      </c>
      <c r="T43" s="162" t="s">
        <v>127</v>
      </c>
      <c r="U43" s="162">
        <v>0.43000000000000005</v>
      </c>
      <c r="V43" s="162">
        <f>ROUND(E43*U43,2)</f>
        <v>42.42</v>
      </c>
      <c r="W43" s="162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128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94" t="s">
        <v>168</v>
      </c>
      <c r="D44" s="164"/>
      <c r="E44" s="165">
        <v>98.660000000000011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130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13.5" x14ac:dyDescent="0.2">
      <c r="A45" s="173" t="s">
        <v>122</v>
      </c>
      <c r="B45" s="174" t="s">
        <v>65</v>
      </c>
      <c r="C45" s="192" t="s">
        <v>66</v>
      </c>
      <c r="D45" s="175"/>
      <c r="E45" s="176"/>
      <c r="F45" s="177"/>
      <c r="G45" s="178">
        <f>SUMIF(AG46:AG51,"&lt;&gt;NOR",G46:G51)</f>
        <v>0</v>
      </c>
      <c r="H45" s="172"/>
      <c r="I45" s="172">
        <f>SUM(I46:I51)</f>
        <v>8062.84</v>
      </c>
      <c r="J45" s="172"/>
      <c r="K45" s="172">
        <f>SUM(K46:K51)</f>
        <v>5654.06</v>
      </c>
      <c r="L45" s="172"/>
      <c r="M45" s="172">
        <f>SUM(M46:M51)</f>
        <v>0</v>
      </c>
      <c r="N45" s="172"/>
      <c r="O45" s="172">
        <f>SUM(O46:O51)</f>
        <v>1</v>
      </c>
      <c r="P45" s="172"/>
      <c r="Q45" s="172">
        <f>SUM(Q46:Q51)</f>
        <v>0</v>
      </c>
      <c r="R45" s="172"/>
      <c r="S45" s="172"/>
      <c r="T45" s="172"/>
      <c r="U45" s="172"/>
      <c r="V45" s="172">
        <f>SUM(V46:V51)</f>
        <v>14.709999999999999</v>
      </c>
      <c r="W45" s="172"/>
      <c r="AG45" t="s">
        <v>123</v>
      </c>
    </row>
    <row r="46" spans="1:60" outlineLevel="1" x14ac:dyDescent="0.2">
      <c r="A46" s="179">
        <v>14</v>
      </c>
      <c r="B46" s="180" t="s">
        <v>174</v>
      </c>
      <c r="C46" s="193" t="s">
        <v>175</v>
      </c>
      <c r="D46" s="181" t="s">
        <v>176</v>
      </c>
      <c r="E46" s="182">
        <v>0.14220000000000002</v>
      </c>
      <c r="F46" s="183"/>
      <c r="G46" s="184">
        <f>ROUND(E46*F46,2)</f>
        <v>0</v>
      </c>
      <c r="H46" s="163">
        <v>1771.9</v>
      </c>
      <c r="I46" s="162">
        <f>ROUND(E46*H46,2)</f>
        <v>251.96</v>
      </c>
      <c r="J46" s="163">
        <v>1863.1000000000001</v>
      </c>
      <c r="K46" s="162">
        <f>ROUND(E46*J46,2)</f>
        <v>264.93</v>
      </c>
      <c r="L46" s="162">
        <v>21</v>
      </c>
      <c r="M46" s="162">
        <f>G46*(1+L46/100)</f>
        <v>0</v>
      </c>
      <c r="N46" s="162">
        <v>2.5</v>
      </c>
      <c r="O46" s="162">
        <f>ROUND(E46*N46,2)</f>
        <v>0.36</v>
      </c>
      <c r="P46" s="162">
        <v>0</v>
      </c>
      <c r="Q46" s="162">
        <f>ROUND(E46*P46,2)</f>
        <v>0</v>
      </c>
      <c r="R46" s="162"/>
      <c r="S46" s="162" t="s">
        <v>127</v>
      </c>
      <c r="T46" s="162" t="s">
        <v>127</v>
      </c>
      <c r="U46" s="162">
        <v>5.33</v>
      </c>
      <c r="V46" s="162">
        <f>ROUND(E46*U46,2)</f>
        <v>0.76</v>
      </c>
      <c r="W46" s="162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128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94" t="s">
        <v>177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130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194" t="s">
        <v>178</v>
      </c>
      <c r="D48" s="164"/>
      <c r="E48" s="165">
        <v>9.1400000000000009E-2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130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94" t="s">
        <v>179</v>
      </c>
      <c r="D49" s="164"/>
      <c r="E49" s="165">
        <v>5.0800000000000005E-2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130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1.55" outlineLevel="1" x14ac:dyDescent="0.2">
      <c r="A50" s="179">
        <v>15</v>
      </c>
      <c r="B50" s="180" t="s">
        <v>180</v>
      </c>
      <c r="C50" s="193" t="s">
        <v>181</v>
      </c>
      <c r="D50" s="181" t="s">
        <v>126</v>
      </c>
      <c r="E50" s="182">
        <v>37.5</v>
      </c>
      <c r="F50" s="183"/>
      <c r="G50" s="184">
        <f>ROUND(E50*F50,2)</f>
        <v>0</v>
      </c>
      <c r="H50" s="163">
        <v>208.29000000000002</v>
      </c>
      <c r="I50" s="162">
        <f>ROUND(E50*H50,2)</f>
        <v>7810.88</v>
      </c>
      <c r="J50" s="163">
        <v>143.71</v>
      </c>
      <c r="K50" s="162">
        <f>ROUND(E50*J50,2)</f>
        <v>5389.13</v>
      </c>
      <c r="L50" s="162">
        <v>21</v>
      </c>
      <c r="M50" s="162">
        <f>G50*(1+L50/100)</f>
        <v>0</v>
      </c>
      <c r="N50" s="162">
        <v>1.7150000000000002E-2</v>
      </c>
      <c r="O50" s="162">
        <f>ROUND(E50*N50,2)</f>
        <v>0.64</v>
      </c>
      <c r="P50" s="162">
        <v>0</v>
      </c>
      <c r="Q50" s="162">
        <f>ROUND(E50*P50,2)</f>
        <v>0</v>
      </c>
      <c r="R50" s="162"/>
      <c r="S50" s="162" t="s">
        <v>127</v>
      </c>
      <c r="T50" s="162" t="s">
        <v>127</v>
      </c>
      <c r="U50" s="162">
        <v>0.37200000000000005</v>
      </c>
      <c r="V50" s="162">
        <f>ROUND(E50*U50,2)</f>
        <v>13.95</v>
      </c>
      <c r="W50" s="162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128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94" t="s">
        <v>182</v>
      </c>
      <c r="D51" s="164"/>
      <c r="E51" s="165">
        <v>37.5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130</v>
      </c>
      <c r="AH51" s="153">
        <v>5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13.5" x14ac:dyDescent="0.2">
      <c r="A52" s="173" t="s">
        <v>122</v>
      </c>
      <c r="B52" s="174" t="s">
        <v>67</v>
      </c>
      <c r="C52" s="192" t="s">
        <v>68</v>
      </c>
      <c r="D52" s="175"/>
      <c r="E52" s="176"/>
      <c r="F52" s="177"/>
      <c r="G52" s="178">
        <f>SUMIF(AG53:AG53,"&lt;&gt;NOR",G53:G53)</f>
        <v>0</v>
      </c>
      <c r="H52" s="172"/>
      <c r="I52" s="172">
        <f>SUM(I53:I53)</f>
        <v>1727.78</v>
      </c>
      <c r="J52" s="172"/>
      <c r="K52" s="172">
        <f>SUM(K53:K53)</f>
        <v>1658.22</v>
      </c>
      <c r="L52" s="172"/>
      <c r="M52" s="172">
        <f>SUM(M53:M53)</f>
        <v>0</v>
      </c>
      <c r="N52" s="172"/>
      <c r="O52" s="172">
        <f>SUM(O53:O53)</f>
        <v>0.13</v>
      </c>
      <c r="P52" s="172"/>
      <c r="Q52" s="172">
        <f>SUM(Q53:Q53)</f>
        <v>0</v>
      </c>
      <c r="R52" s="172"/>
      <c r="S52" s="172"/>
      <c r="T52" s="172"/>
      <c r="U52" s="172"/>
      <c r="V52" s="172">
        <f>SUM(V53:V53)</f>
        <v>4.1900000000000004</v>
      </c>
      <c r="W52" s="172"/>
      <c r="AG52" t="s">
        <v>123</v>
      </c>
    </row>
    <row r="53" spans="1:60" ht="21.55" outlineLevel="1" x14ac:dyDescent="0.2">
      <c r="A53" s="185">
        <v>16</v>
      </c>
      <c r="B53" s="186" t="s">
        <v>183</v>
      </c>
      <c r="C53" s="195" t="s">
        <v>184</v>
      </c>
      <c r="D53" s="187" t="s">
        <v>133</v>
      </c>
      <c r="E53" s="188">
        <v>2</v>
      </c>
      <c r="F53" s="189"/>
      <c r="G53" s="190">
        <f>ROUND(E53*F53,2)</f>
        <v>0</v>
      </c>
      <c r="H53" s="163">
        <v>863.8900000000001</v>
      </c>
      <c r="I53" s="162">
        <f>ROUND(E53*H53,2)</f>
        <v>1727.78</v>
      </c>
      <c r="J53" s="163">
        <v>829.11</v>
      </c>
      <c r="K53" s="162">
        <f>ROUND(E53*J53,2)</f>
        <v>1658.22</v>
      </c>
      <c r="L53" s="162">
        <v>21</v>
      </c>
      <c r="M53" s="162">
        <f>G53*(1+L53/100)</f>
        <v>0</v>
      </c>
      <c r="N53" s="162">
        <v>6.5870000000000012E-2</v>
      </c>
      <c r="O53" s="162">
        <f>ROUND(E53*N53,2)</f>
        <v>0.13</v>
      </c>
      <c r="P53" s="162">
        <v>0</v>
      </c>
      <c r="Q53" s="162">
        <f>ROUND(E53*P53,2)</f>
        <v>0</v>
      </c>
      <c r="R53" s="162"/>
      <c r="S53" s="162" t="s">
        <v>127</v>
      </c>
      <c r="T53" s="162" t="s">
        <v>127</v>
      </c>
      <c r="U53" s="162">
        <v>2.0970000000000004</v>
      </c>
      <c r="V53" s="162">
        <f>ROUND(E53*U53,2)</f>
        <v>4.1900000000000004</v>
      </c>
      <c r="W53" s="162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128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6.95" x14ac:dyDescent="0.2">
      <c r="A54" s="173" t="s">
        <v>122</v>
      </c>
      <c r="B54" s="174" t="s">
        <v>69</v>
      </c>
      <c r="C54" s="192" t="s">
        <v>70</v>
      </c>
      <c r="D54" s="175"/>
      <c r="E54" s="176"/>
      <c r="F54" s="177"/>
      <c r="G54" s="178">
        <f>SUMIF(AG55:AG57,"&lt;&gt;NOR",G55:G57)</f>
        <v>0</v>
      </c>
      <c r="H54" s="172"/>
      <c r="I54" s="172">
        <f>SUM(I55:I57)</f>
        <v>54.52</v>
      </c>
      <c r="J54" s="172"/>
      <c r="K54" s="172">
        <f>SUM(K55:K57)</f>
        <v>3724.28</v>
      </c>
      <c r="L54" s="172"/>
      <c r="M54" s="172">
        <f>SUM(M55:M57)</f>
        <v>0</v>
      </c>
      <c r="N54" s="172"/>
      <c r="O54" s="172">
        <f>SUM(O55:O57)</f>
        <v>0</v>
      </c>
      <c r="P54" s="172"/>
      <c r="Q54" s="172">
        <f>SUM(Q55:Q57)</f>
        <v>0</v>
      </c>
      <c r="R54" s="172"/>
      <c r="S54" s="172"/>
      <c r="T54" s="172"/>
      <c r="U54" s="172"/>
      <c r="V54" s="172">
        <f>SUM(V55:V57)</f>
        <v>11.58</v>
      </c>
      <c r="W54" s="172"/>
      <c r="AG54" t="s">
        <v>123</v>
      </c>
    </row>
    <row r="55" spans="1:60" outlineLevel="1" x14ac:dyDescent="0.2">
      <c r="A55" s="179">
        <v>17</v>
      </c>
      <c r="B55" s="180" t="s">
        <v>185</v>
      </c>
      <c r="C55" s="193" t="s">
        <v>186</v>
      </c>
      <c r="D55" s="181" t="s">
        <v>126</v>
      </c>
      <c r="E55" s="182">
        <v>37.6</v>
      </c>
      <c r="F55" s="183"/>
      <c r="G55" s="184">
        <f>ROUND(E55*F55,2)</f>
        <v>0</v>
      </c>
      <c r="H55" s="163">
        <v>1.4500000000000002</v>
      </c>
      <c r="I55" s="162">
        <f>ROUND(E55*H55,2)</f>
        <v>54.52</v>
      </c>
      <c r="J55" s="163">
        <v>99.050000000000011</v>
      </c>
      <c r="K55" s="162">
        <f>ROUND(E55*J55,2)</f>
        <v>3724.28</v>
      </c>
      <c r="L55" s="162">
        <v>21</v>
      </c>
      <c r="M55" s="162">
        <f>G55*(1+L55/100)</f>
        <v>0</v>
      </c>
      <c r="N55" s="162">
        <v>4.0000000000000003E-5</v>
      </c>
      <c r="O55" s="162">
        <f>ROUND(E55*N55,2)</f>
        <v>0</v>
      </c>
      <c r="P55" s="162">
        <v>0</v>
      </c>
      <c r="Q55" s="162">
        <f>ROUND(E55*P55,2)</f>
        <v>0</v>
      </c>
      <c r="R55" s="162"/>
      <c r="S55" s="162" t="s">
        <v>127</v>
      </c>
      <c r="T55" s="162" t="s">
        <v>127</v>
      </c>
      <c r="U55" s="162">
        <v>0.30800000000000005</v>
      </c>
      <c r="V55" s="162">
        <f>ROUND(E55*U55,2)</f>
        <v>11.58</v>
      </c>
      <c r="W55" s="162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128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194" t="s">
        <v>187</v>
      </c>
      <c r="D56" s="164"/>
      <c r="E56" s="165">
        <v>15.4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130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94" t="s">
        <v>188</v>
      </c>
      <c r="D57" s="164"/>
      <c r="E57" s="165">
        <v>22.200000000000003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130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13.5" x14ac:dyDescent="0.2">
      <c r="A58" s="173" t="s">
        <v>122</v>
      </c>
      <c r="B58" s="174" t="s">
        <v>71</v>
      </c>
      <c r="C58" s="192" t="s">
        <v>72</v>
      </c>
      <c r="D58" s="175"/>
      <c r="E58" s="176"/>
      <c r="F58" s="177"/>
      <c r="G58" s="178">
        <f>SUMIF(AG59:AG85,"&lt;&gt;NOR",G59:G85)</f>
        <v>0</v>
      </c>
      <c r="H58" s="172"/>
      <c r="I58" s="172">
        <f>SUM(I59:I85)</f>
        <v>1111.19</v>
      </c>
      <c r="J58" s="172"/>
      <c r="K58" s="172">
        <f>SUM(K59:K85)</f>
        <v>32009.35</v>
      </c>
      <c r="L58" s="172"/>
      <c r="M58" s="172">
        <f>SUM(M59:M85)</f>
        <v>0</v>
      </c>
      <c r="N58" s="172"/>
      <c r="O58" s="172">
        <f>SUM(O59:O85)</f>
        <v>0.04</v>
      </c>
      <c r="P58" s="172"/>
      <c r="Q58" s="172">
        <f>SUM(Q59:Q85)</f>
        <v>16.87</v>
      </c>
      <c r="R58" s="172"/>
      <c r="S58" s="172"/>
      <c r="T58" s="172"/>
      <c r="U58" s="172"/>
      <c r="V58" s="172">
        <f>SUM(V59:V85)</f>
        <v>107.13999999999999</v>
      </c>
      <c r="W58" s="172"/>
      <c r="AG58" t="s">
        <v>123</v>
      </c>
    </row>
    <row r="59" spans="1:60" outlineLevel="1" x14ac:dyDescent="0.2">
      <c r="A59" s="179">
        <v>18</v>
      </c>
      <c r="B59" s="180" t="s">
        <v>189</v>
      </c>
      <c r="C59" s="193" t="s">
        <v>190</v>
      </c>
      <c r="D59" s="181" t="s">
        <v>126</v>
      </c>
      <c r="E59" s="182">
        <v>21.684000000000001</v>
      </c>
      <c r="F59" s="183"/>
      <c r="G59" s="184">
        <f>ROUND(E59*F59,2)</f>
        <v>0</v>
      </c>
      <c r="H59" s="163">
        <v>15.840000000000002</v>
      </c>
      <c r="I59" s="162">
        <f>ROUND(E59*H59,2)</f>
        <v>343.47</v>
      </c>
      <c r="J59" s="163">
        <v>89.660000000000011</v>
      </c>
      <c r="K59" s="162">
        <f>ROUND(E59*J59,2)</f>
        <v>1944.19</v>
      </c>
      <c r="L59" s="162">
        <v>21</v>
      </c>
      <c r="M59" s="162">
        <f>G59*(1+L59/100)</f>
        <v>0</v>
      </c>
      <c r="N59" s="162">
        <v>6.7000000000000002E-4</v>
      </c>
      <c r="O59" s="162">
        <f>ROUND(E59*N59,2)</f>
        <v>0.01</v>
      </c>
      <c r="P59" s="162">
        <v>0.18400000000000002</v>
      </c>
      <c r="Q59" s="162">
        <f>ROUND(E59*P59,2)</f>
        <v>3.99</v>
      </c>
      <c r="R59" s="162"/>
      <c r="S59" s="162" t="s">
        <v>127</v>
      </c>
      <c r="T59" s="162" t="s">
        <v>127</v>
      </c>
      <c r="U59" s="162">
        <v>0.22700000000000001</v>
      </c>
      <c r="V59" s="162">
        <f>ROUND(E59*U59,2)</f>
        <v>4.92</v>
      </c>
      <c r="W59" s="162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128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94" t="s">
        <v>191</v>
      </c>
      <c r="D60" s="164"/>
      <c r="E60" s="165">
        <v>14.108000000000001</v>
      </c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130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194" t="s">
        <v>192</v>
      </c>
      <c r="D61" s="164"/>
      <c r="E61" s="165">
        <v>7.5760000000000005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130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1.55" outlineLevel="1" x14ac:dyDescent="0.2">
      <c r="A62" s="179">
        <v>19</v>
      </c>
      <c r="B62" s="180" t="s">
        <v>193</v>
      </c>
      <c r="C62" s="193" t="s">
        <v>194</v>
      </c>
      <c r="D62" s="181" t="s">
        <v>126</v>
      </c>
      <c r="E62" s="182">
        <v>37.5</v>
      </c>
      <c r="F62" s="183"/>
      <c r="G62" s="184">
        <f>ROUND(E62*F62,2)</f>
        <v>0</v>
      </c>
      <c r="H62" s="163">
        <v>0</v>
      </c>
      <c r="I62" s="162">
        <f>ROUND(E62*H62,2)</f>
        <v>0</v>
      </c>
      <c r="J62" s="163">
        <v>73.400000000000006</v>
      </c>
      <c r="K62" s="162">
        <f>ROUND(E62*J62,2)</f>
        <v>2752.5</v>
      </c>
      <c r="L62" s="162">
        <v>21</v>
      </c>
      <c r="M62" s="162">
        <f>G62*(1+L62/100)</f>
        <v>0</v>
      </c>
      <c r="N62" s="162">
        <v>0</v>
      </c>
      <c r="O62" s="162">
        <f>ROUND(E62*N62,2)</f>
        <v>0</v>
      </c>
      <c r="P62" s="162">
        <v>0.02</v>
      </c>
      <c r="Q62" s="162">
        <f>ROUND(E62*P62,2)</f>
        <v>0.75</v>
      </c>
      <c r="R62" s="162"/>
      <c r="S62" s="162" t="s">
        <v>127</v>
      </c>
      <c r="T62" s="162" t="s">
        <v>127</v>
      </c>
      <c r="U62" s="162">
        <v>0.24000000000000002</v>
      </c>
      <c r="V62" s="162">
        <f>ROUND(E62*U62,2)</f>
        <v>9</v>
      </c>
      <c r="W62" s="162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128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194" t="s">
        <v>195</v>
      </c>
      <c r="D63" s="164"/>
      <c r="E63" s="165">
        <v>22.200000000000003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130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194" t="s">
        <v>196</v>
      </c>
      <c r="D64" s="164"/>
      <c r="E64" s="165">
        <v>15.3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130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79">
        <v>20</v>
      </c>
      <c r="B65" s="180" t="s">
        <v>197</v>
      </c>
      <c r="C65" s="193" t="s">
        <v>198</v>
      </c>
      <c r="D65" s="181" t="s">
        <v>133</v>
      </c>
      <c r="E65" s="182">
        <v>13</v>
      </c>
      <c r="F65" s="183"/>
      <c r="G65" s="184">
        <f>ROUND(E65*F65,2)</f>
        <v>0</v>
      </c>
      <c r="H65" s="163">
        <v>0</v>
      </c>
      <c r="I65" s="162">
        <f>ROUND(E65*H65,2)</f>
        <v>0</v>
      </c>
      <c r="J65" s="163">
        <v>13.700000000000001</v>
      </c>
      <c r="K65" s="162">
        <f>ROUND(E65*J65,2)</f>
        <v>178.1</v>
      </c>
      <c r="L65" s="162">
        <v>21</v>
      </c>
      <c r="M65" s="162">
        <f>G65*(1+L65/100)</f>
        <v>0</v>
      </c>
      <c r="N65" s="162">
        <v>0</v>
      </c>
      <c r="O65" s="162">
        <f>ROUND(E65*N65,2)</f>
        <v>0</v>
      </c>
      <c r="P65" s="162">
        <v>0</v>
      </c>
      <c r="Q65" s="162">
        <f>ROUND(E65*P65,2)</f>
        <v>0</v>
      </c>
      <c r="R65" s="162"/>
      <c r="S65" s="162" t="s">
        <v>127</v>
      </c>
      <c r="T65" s="162" t="s">
        <v>127</v>
      </c>
      <c r="U65" s="162">
        <v>0.05</v>
      </c>
      <c r="V65" s="162">
        <f>ROUND(E65*U65,2)</f>
        <v>0.65</v>
      </c>
      <c r="W65" s="162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128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194" t="s">
        <v>199</v>
      </c>
      <c r="D66" s="164"/>
      <c r="E66" s="165">
        <v>8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130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94" t="s">
        <v>200</v>
      </c>
      <c r="D67" s="164"/>
      <c r="E67" s="165">
        <v>5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130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9">
        <v>21</v>
      </c>
      <c r="B68" s="180" t="s">
        <v>201</v>
      </c>
      <c r="C68" s="193" t="s">
        <v>202</v>
      </c>
      <c r="D68" s="181" t="s">
        <v>126</v>
      </c>
      <c r="E68" s="182">
        <v>3.2</v>
      </c>
      <c r="F68" s="183"/>
      <c r="G68" s="184">
        <f>ROUND(E68*F68,2)</f>
        <v>0</v>
      </c>
      <c r="H68" s="163">
        <v>27.85</v>
      </c>
      <c r="I68" s="162">
        <f>ROUND(E68*H68,2)</f>
        <v>89.12</v>
      </c>
      <c r="J68" s="163">
        <v>290.65000000000003</v>
      </c>
      <c r="K68" s="162">
        <f>ROUND(E68*J68,2)</f>
        <v>930.08</v>
      </c>
      <c r="L68" s="162">
        <v>21</v>
      </c>
      <c r="M68" s="162">
        <f>G68*(1+L68/100)</f>
        <v>0</v>
      </c>
      <c r="N68" s="162">
        <v>1.17E-3</v>
      </c>
      <c r="O68" s="162">
        <f>ROUND(E68*N68,2)</f>
        <v>0</v>
      </c>
      <c r="P68" s="162">
        <v>7.6000000000000012E-2</v>
      </c>
      <c r="Q68" s="162">
        <f>ROUND(E68*P68,2)</f>
        <v>0.24</v>
      </c>
      <c r="R68" s="162"/>
      <c r="S68" s="162" t="s">
        <v>127</v>
      </c>
      <c r="T68" s="162" t="s">
        <v>127</v>
      </c>
      <c r="U68" s="162">
        <v>0.93900000000000006</v>
      </c>
      <c r="V68" s="162">
        <f>ROUND(E68*U68,2)</f>
        <v>3</v>
      </c>
      <c r="W68" s="162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128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94" t="s">
        <v>203</v>
      </c>
      <c r="D69" s="164"/>
      <c r="E69" s="165">
        <v>1.6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130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94" t="s">
        <v>204</v>
      </c>
      <c r="D70" s="164"/>
      <c r="E70" s="165">
        <v>1.6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130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79">
        <v>22</v>
      </c>
      <c r="B71" s="180" t="s">
        <v>205</v>
      </c>
      <c r="C71" s="193" t="s">
        <v>206</v>
      </c>
      <c r="D71" s="181" t="s">
        <v>133</v>
      </c>
      <c r="E71" s="182">
        <v>2</v>
      </c>
      <c r="F71" s="183"/>
      <c r="G71" s="184">
        <f>ROUND(E71*F71,2)</f>
        <v>0</v>
      </c>
      <c r="H71" s="163">
        <v>0</v>
      </c>
      <c r="I71" s="162">
        <f>ROUND(E71*H71,2)</f>
        <v>0</v>
      </c>
      <c r="J71" s="163">
        <v>256</v>
      </c>
      <c r="K71" s="162">
        <f>ROUND(E71*J71,2)</f>
        <v>512</v>
      </c>
      <c r="L71" s="162">
        <v>21</v>
      </c>
      <c r="M71" s="162">
        <f>G71*(1+L71/100)</f>
        <v>0</v>
      </c>
      <c r="N71" s="162">
        <v>0</v>
      </c>
      <c r="O71" s="162">
        <f>ROUND(E71*N71,2)</f>
        <v>0</v>
      </c>
      <c r="P71" s="162">
        <v>3.2000000000000001E-2</v>
      </c>
      <c r="Q71" s="162">
        <f>ROUND(E71*P71,2)</f>
        <v>0.06</v>
      </c>
      <c r="R71" s="162"/>
      <c r="S71" s="162" t="s">
        <v>127</v>
      </c>
      <c r="T71" s="162" t="s">
        <v>127</v>
      </c>
      <c r="U71" s="162">
        <v>0.83700000000000008</v>
      </c>
      <c r="V71" s="162">
        <f>ROUND(E71*U71,2)</f>
        <v>1.67</v>
      </c>
      <c r="W71" s="162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128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194" t="s">
        <v>138</v>
      </c>
      <c r="D72" s="164"/>
      <c r="E72" s="165">
        <v>2</v>
      </c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130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79">
        <v>23</v>
      </c>
      <c r="B73" s="180" t="s">
        <v>207</v>
      </c>
      <c r="C73" s="193" t="s">
        <v>208</v>
      </c>
      <c r="D73" s="181" t="s">
        <v>153</v>
      </c>
      <c r="E73" s="182">
        <v>52</v>
      </c>
      <c r="F73" s="183"/>
      <c r="G73" s="184">
        <f>ROUND(E73*F73,2)</f>
        <v>0</v>
      </c>
      <c r="H73" s="163">
        <v>11.700000000000001</v>
      </c>
      <c r="I73" s="162">
        <f>ROUND(E73*H73,2)</f>
        <v>608.4</v>
      </c>
      <c r="J73" s="163">
        <v>70.5</v>
      </c>
      <c r="K73" s="162">
        <f>ROUND(E73*J73,2)</f>
        <v>3666</v>
      </c>
      <c r="L73" s="162">
        <v>21</v>
      </c>
      <c r="M73" s="162">
        <f>G73*(1+L73/100)</f>
        <v>0</v>
      </c>
      <c r="N73" s="162">
        <v>4.9000000000000009E-4</v>
      </c>
      <c r="O73" s="162">
        <f>ROUND(E73*N73,2)</f>
        <v>0.03</v>
      </c>
      <c r="P73" s="162">
        <v>9.0000000000000011E-3</v>
      </c>
      <c r="Q73" s="162">
        <f>ROUND(E73*P73,2)</f>
        <v>0.47</v>
      </c>
      <c r="R73" s="162"/>
      <c r="S73" s="162" t="s">
        <v>127</v>
      </c>
      <c r="T73" s="162" t="s">
        <v>127</v>
      </c>
      <c r="U73" s="162">
        <v>0.24700000000000003</v>
      </c>
      <c r="V73" s="162">
        <f>ROUND(E73*U73,2)</f>
        <v>12.84</v>
      </c>
      <c r="W73" s="162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128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94" t="s">
        <v>209</v>
      </c>
      <c r="D74" s="164"/>
      <c r="E74" s="165">
        <v>52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130</v>
      </c>
      <c r="AH74" s="153">
        <v>5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79">
        <v>24</v>
      </c>
      <c r="B75" s="180" t="s">
        <v>210</v>
      </c>
      <c r="C75" s="193" t="s">
        <v>211</v>
      </c>
      <c r="D75" s="181" t="s">
        <v>153</v>
      </c>
      <c r="E75" s="182">
        <v>6</v>
      </c>
      <c r="F75" s="183"/>
      <c r="G75" s="184">
        <f>ROUND(E75*F75,2)</f>
        <v>0</v>
      </c>
      <c r="H75" s="163">
        <v>11.700000000000001</v>
      </c>
      <c r="I75" s="162">
        <f>ROUND(E75*H75,2)</f>
        <v>70.2</v>
      </c>
      <c r="J75" s="163">
        <v>96.300000000000011</v>
      </c>
      <c r="K75" s="162">
        <f>ROUND(E75*J75,2)</f>
        <v>577.79999999999995</v>
      </c>
      <c r="L75" s="162">
        <v>21</v>
      </c>
      <c r="M75" s="162">
        <f>G75*(1+L75/100)</f>
        <v>0</v>
      </c>
      <c r="N75" s="162">
        <v>4.9000000000000009E-4</v>
      </c>
      <c r="O75" s="162">
        <f>ROUND(E75*N75,2)</f>
        <v>0</v>
      </c>
      <c r="P75" s="162">
        <v>1.8000000000000002E-2</v>
      </c>
      <c r="Q75" s="162">
        <f>ROUND(E75*P75,2)</f>
        <v>0.11</v>
      </c>
      <c r="R75" s="162"/>
      <c r="S75" s="162" t="s">
        <v>127</v>
      </c>
      <c r="T75" s="162" t="s">
        <v>127</v>
      </c>
      <c r="U75" s="162">
        <v>0.34200000000000003</v>
      </c>
      <c r="V75" s="162">
        <f>ROUND(E75*U75,2)</f>
        <v>2.0499999999999998</v>
      </c>
      <c r="W75" s="162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128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94" t="s">
        <v>212</v>
      </c>
      <c r="D76" s="164"/>
      <c r="E76" s="165">
        <v>6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130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9">
        <v>25</v>
      </c>
      <c r="B77" s="180" t="s">
        <v>213</v>
      </c>
      <c r="C77" s="193" t="s">
        <v>214</v>
      </c>
      <c r="D77" s="181" t="s">
        <v>126</v>
      </c>
      <c r="E77" s="182">
        <v>98.660000000000011</v>
      </c>
      <c r="F77" s="183"/>
      <c r="G77" s="184">
        <f>ROUND(E77*F77,2)</f>
        <v>0</v>
      </c>
      <c r="H77" s="163">
        <v>0</v>
      </c>
      <c r="I77" s="162">
        <f>ROUND(E77*H77,2)</f>
        <v>0</v>
      </c>
      <c r="J77" s="163">
        <v>70.900000000000006</v>
      </c>
      <c r="K77" s="162">
        <f>ROUND(E77*J77,2)</f>
        <v>6994.99</v>
      </c>
      <c r="L77" s="162">
        <v>21</v>
      </c>
      <c r="M77" s="162">
        <f>G77*(1+L77/100)</f>
        <v>0</v>
      </c>
      <c r="N77" s="162">
        <v>0</v>
      </c>
      <c r="O77" s="162">
        <f>ROUND(E77*N77,2)</f>
        <v>0</v>
      </c>
      <c r="P77" s="162">
        <v>4.6000000000000006E-2</v>
      </c>
      <c r="Q77" s="162">
        <f>ROUND(E77*P77,2)</f>
        <v>4.54</v>
      </c>
      <c r="R77" s="162"/>
      <c r="S77" s="162" t="s">
        <v>127</v>
      </c>
      <c r="T77" s="162" t="s">
        <v>127</v>
      </c>
      <c r="U77" s="162">
        <v>0.26</v>
      </c>
      <c r="V77" s="162">
        <f>ROUND(E77*U77,2)</f>
        <v>25.65</v>
      </c>
      <c r="W77" s="162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128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194" t="s">
        <v>171</v>
      </c>
      <c r="D78" s="164"/>
      <c r="E78" s="165">
        <v>98.660000000000011</v>
      </c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130</v>
      </c>
      <c r="AH78" s="153">
        <v>5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9">
        <v>26</v>
      </c>
      <c r="B79" s="180" t="s">
        <v>215</v>
      </c>
      <c r="C79" s="193" t="s">
        <v>216</v>
      </c>
      <c r="D79" s="181" t="s">
        <v>126</v>
      </c>
      <c r="E79" s="182">
        <v>98.660000000000011</v>
      </c>
      <c r="F79" s="183"/>
      <c r="G79" s="184">
        <f>ROUND(E79*F79,2)</f>
        <v>0</v>
      </c>
      <c r="H79" s="163">
        <v>0</v>
      </c>
      <c r="I79" s="162">
        <f>ROUND(E79*H79,2)</f>
        <v>0</v>
      </c>
      <c r="J79" s="163">
        <v>146.5</v>
      </c>
      <c r="K79" s="162">
        <f>ROUND(E79*J79,2)</f>
        <v>14453.69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6.8000000000000005E-2</v>
      </c>
      <c r="Q79" s="162">
        <f>ROUND(E79*P79,2)</f>
        <v>6.71</v>
      </c>
      <c r="R79" s="162"/>
      <c r="S79" s="162" t="s">
        <v>127</v>
      </c>
      <c r="T79" s="162" t="s">
        <v>127</v>
      </c>
      <c r="U79" s="162">
        <v>0.48000000000000004</v>
      </c>
      <c r="V79" s="162">
        <f>ROUND(E79*U79,2)</f>
        <v>47.36</v>
      </c>
      <c r="W79" s="162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128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194" t="s">
        <v>217</v>
      </c>
      <c r="D80" s="164"/>
      <c r="E80" s="165">
        <v>22.12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130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94" t="s">
        <v>218</v>
      </c>
      <c r="D81" s="164"/>
      <c r="E81" s="165">
        <v>13.520000000000001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130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94" t="s">
        <v>219</v>
      </c>
      <c r="D82" s="164"/>
      <c r="E82" s="165">
        <v>18.840000000000003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130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32.299999999999997" outlineLevel="1" x14ac:dyDescent="0.2">
      <c r="A83" s="160"/>
      <c r="B83" s="161"/>
      <c r="C83" s="194" t="s">
        <v>220</v>
      </c>
      <c r="D83" s="164"/>
      <c r="E83" s="165">
        <v>41.680000000000007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130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196" t="s">
        <v>221</v>
      </c>
      <c r="D84" s="166"/>
      <c r="E84" s="167">
        <v>96.160000000000011</v>
      </c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130</v>
      </c>
      <c r="AH84" s="153">
        <v>1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194" t="s">
        <v>222</v>
      </c>
      <c r="D85" s="164"/>
      <c r="E85" s="165">
        <v>2.5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130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13.5" x14ac:dyDescent="0.2">
      <c r="A86" s="173" t="s">
        <v>122</v>
      </c>
      <c r="B86" s="174" t="s">
        <v>73</v>
      </c>
      <c r="C86" s="192" t="s">
        <v>74</v>
      </c>
      <c r="D86" s="175"/>
      <c r="E86" s="176"/>
      <c r="F86" s="177"/>
      <c r="G86" s="178">
        <f>SUMIF(AG87:AG87,"&lt;&gt;NOR",G87:G87)</f>
        <v>0</v>
      </c>
      <c r="H86" s="172"/>
      <c r="I86" s="172">
        <f>SUM(I87:I87)</f>
        <v>0</v>
      </c>
      <c r="J86" s="172"/>
      <c r="K86" s="172">
        <f>SUM(K87:K87)</f>
        <v>4007.33</v>
      </c>
      <c r="L86" s="172"/>
      <c r="M86" s="172">
        <f>SUM(M87:M87)</f>
        <v>0</v>
      </c>
      <c r="N86" s="172"/>
      <c r="O86" s="172">
        <f>SUM(O87:O87)</f>
        <v>0</v>
      </c>
      <c r="P86" s="172"/>
      <c r="Q86" s="172">
        <f>SUM(Q87:Q87)</f>
        <v>0</v>
      </c>
      <c r="R86" s="172"/>
      <c r="S86" s="172"/>
      <c r="T86" s="172"/>
      <c r="U86" s="172"/>
      <c r="V86" s="172">
        <f>SUM(V87:V87)</f>
        <v>11.74</v>
      </c>
      <c r="W86" s="172"/>
      <c r="AG86" t="s">
        <v>123</v>
      </c>
    </row>
    <row r="87" spans="1:60" outlineLevel="1" x14ac:dyDescent="0.2">
      <c r="A87" s="185">
        <v>27</v>
      </c>
      <c r="B87" s="186" t="s">
        <v>223</v>
      </c>
      <c r="C87" s="195" t="s">
        <v>224</v>
      </c>
      <c r="D87" s="187" t="s">
        <v>225</v>
      </c>
      <c r="E87" s="188">
        <v>6.2033000000000005</v>
      </c>
      <c r="F87" s="189"/>
      <c r="G87" s="190">
        <f>ROUND(E87*F87,2)</f>
        <v>0</v>
      </c>
      <c r="H87" s="163">
        <v>0</v>
      </c>
      <c r="I87" s="162">
        <f>ROUND(E87*H87,2)</f>
        <v>0</v>
      </c>
      <c r="J87" s="163">
        <v>646</v>
      </c>
      <c r="K87" s="162">
        <f>ROUND(E87*J87,2)</f>
        <v>4007.33</v>
      </c>
      <c r="L87" s="162">
        <v>21</v>
      </c>
      <c r="M87" s="162">
        <f>G87*(1+L87/100)</f>
        <v>0</v>
      </c>
      <c r="N87" s="162">
        <v>0</v>
      </c>
      <c r="O87" s="162">
        <f>ROUND(E87*N87,2)</f>
        <v>0</v>
      </c>
      <c r="P87" s="162">
        <v>0</v>
      </c>
      <c r="Q87" s="162">
        <f>ROUND(E87*P87,2)</f>
        <v>0</v>
      </c>
      <c r="R87" s="162"/>
      <c r="S87" s="162" t="s">
        <v>127</v>
      </c>
      <c r="T87" s="162" t="s">
        <v>127</v>
      </c>
      <c r="U87" s="162">
        <v>1.8920000000000001</v>
      </c>
      <c r="V87" s="162">
        <f>ROUND(E87*U87,2)</f>
        <v>11.74</v>
      </c>
      <c r="W87" s="162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226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13.5" x14ac:dyDescent="0.2">
      <c r="A88" s="173" t="s">
        <v>122</v>
      </c>
      <c r="B88" s="174" t="s">
        <v>75</v>
      </c>
      <c r="C88" s="192" t="s">
        <v>76</v>
      </c>
      <c r="D88" s="175"/>
      <c r="E88" s="176"/>
      <c r="F88" s="177"/>
      <c r="G88" s="178">
        <f>SUMIF(AG89:AG89,"&lt;&gt;NOR",G89:G89)</f>
        <v>0</v>
      </c>
      <c r="H88" s="172"/>
      <c r="I88" s="172">
        <f>SUM(I89:I89)</f>
        <v>0</v>
      </c>
      <c r="J88" s="172"/>
      <c r="K88" s="172">
        <f>SUM(K89:K89)</f>
        <v>292865</v>
      </c>
      <c r="L88" s="172"/>
      <c r="M88" s="172">
        <f>SUM(M89:M89)</f>
        <v>0</v>
      </c>
      <c r="N88" s="172"/>
      <c r="O88" s="172">
        <f>SUM(O89:O89)</f>
        <v>0</v>
      </c>
      <c r="P88" s="172"/>
      <c r="Q88" s="172">
        <f>SUM(Q89:Q89)</f>
        <v>0</v>
      </c>
      <c r="R88" s="172"/>
      <c r="S88" s="172"/>
      <c r="T88" s="172"/>
      <c r="U88" s="172"/>
      <c r="V88" s="172">
        <f>SUM(V89:V89)</f>
        <v>0</v>
      </c>
      <c r="W88" s="172"/>
      <c r="AG88" t="s">
        <v>123</v>
      </c>
    </row>
    <row r="89" spans="1:60" outlineLevel="1" x14ac:dyDescent="0.2">
      <c r="A89" s="185">
        <v>28</v>
      </c>
      <c r="B89" s="186" t="s">
        <v>227</v>
      </c>
      <c r="C89" s="195" t="s">
        <v>228</v>
      </c>
      <c r="D89" s="187" t="s">
        <v>229</v>
      </c>
      <c r="E89" s="188">
        <v>1</v>
      </c>
      <c r="F89" s="189"/>
      <c r="G89" s="190">
        <f>ROUND(E89*F89,2)</f>
        <v>0</v>
      </c>
      <c r="H89" s="163">
        <v>0</v>
      </c>
      <c r="I89" s="162">
        <f>ROUND(E89*H89,2)</f>
        <v>0</v>
      </c>
      <c r="J89" s="163">
        <v>292865</v>
      </c>
      <c r="K89" s="162">
        <f>ROUND(E89*J89,2)</f>
        <v>292865</v>
      </c>
      <c r="L89" s="162">
        <v>21</v>
      </c>
      <c r="M89" s="162">
        <f>G89*(1+L89/100)</f>
        <v>0</v>
      </c>
      <c r="N89" s="162">
        <v>0</v>
      </c>
      <c r="O89" s="162">
        <f>ROUND(E89*N89,2)</f>
        <v>0</v>
      </c>
      <c r="P89" s="162">
        <v>0</v>
      </c>
      <c r="Q89" s="162">
        <f>ROUND(E89*P89,2)</f>
        <v>0</v>
      </c>
      <c r="R89" s="162"/>
      <c r="S89" s="162" t="s">
        <v>134</v>
      </c>
      <c r="T89" s="162" t="s">
        <v>135</v>
      </c>
      <c r="U89" s="162">
        <v>0</v>
      </c>
      <c r="V89" s="162">
        <f>ROUND(E89*U89,2)</f>
        <v>0</v>
      </c>
      <c r="W89" s="162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128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13.5" x14ac:dyDescent="0.2">
      <c r="A90" s="173" t="s">
        <v>122</v>
      </c>
      <c r="B90" s="174" t="s">
        <v>77</v>
      </c>
      <c r="C90" s="192" t="s">
        <v>78</v>
      </c>
      <c r="D90" s="175"/>
      <c r="E90" s="176"/>
      <c r="F90" s="177"/>
      <c r="G90" s="178">
        <f>SUMIF(AG91:AG100,"&lt;&gt;NOR",G91:G100)</f>
        <v>0</v>
      </c>
      <c r="H90" s="172"/>
      <c r="I90" s="172">
        <f>SUM(I91:I100)</f>
        <v>0</v>
      </c>
      <c r="J90" s="172"/>
      <c r="K90" s="172">
        <f>SUM(K91:K100)</f>
        <v>4496.82</v>
      </c>
      <c r="L90" s="172"/>
      <c r="M90" s="172">
        <f>SUM(M91:M100)</f>
        <v>0</v>
      </c>
      <c r="N90" s="172"/>
      <c r="O90" s="172">
        <f>SUM(O91:O100)</f>
        <v>0</v>
      </c>
      <c r="P90" s="172"/>
      <c r="Q90" s="172">
        <f>SUM(Q91:Q100)</f>
        <v>0.65</v>
      </c>
      <c r="R90" s="172"/>
      <c r="S90" s="172"/>
      <c r="T90" s="172"/>
      <c r="U90" s="172"/>
      <c r="V90" s="172">
        <f>SUM(V91:V100)</f>
        <v>13.520000000000001</v>
      </c>
      <c r="W90" s="172"/>
      <c r="AG90" t="s">
        <v>123</v>
      </c>
    </row>
    <row r="91" spans="1:60" outlineLevel="1" x14ac:dyDescent="0.2">
      <c r="A91" s="179">
        <v>29</v>
      </c>
      <c r="B91" s="180" t="s">
        <v>230</v>
      </c>
      <c r="C91" s="193" t="s">
        <v>231</v>
      </c>
      <c r="D91" s="181" t="s">
        <v>232</v>
      </c>
      <c r="E91" s="182">
        <v>9</v>
      </c>
      <c r="F91" s="183"/>
      <c r="G91" s="184">
        <f>ROUND(E91*F91,2)</f>
        <v>0</v>
      </c>
      <c r="H91" s="163">
        <v>0</v>
      </c>
      <c r="I91" s="162">
        <f>ROUND(E91*H91,2)</f>
        <v>0</v>
      </c>
      <c r="J91" s="163">
        <v>154</v>
      </c>
      <c r="K91" s="162">
        <f>ROUND(E91*J91,2)</f>
        <v>1386</v>
      </c>
      <c r="L91" s="162">
        <v>21</v>
      </c>
      <c r="M91" s="162">
        <f>G91*(1+L91/100)</f>
        <v>0</v>
      </c>
      <c r="N91" s="162">
        <v>0</v>
      </c>
      <c r="O91" s="162">
        <f>ROUND(E91*N91,2)</f>
        <v>0</v>
      </c>
      <c r="P91" s="162">
        <v>3.4200000000000001E-2</v>
      </c>
      <c r="Q91" s="162">
        <f>ROUND(E91*P91,2)</f>
        <v>0.31</v>
      </c>
      <c r="R91" s="162"/>
      <c r="S91" s="162" t="s">
        <v>127</v>
      </c>
      <c r="T91" s="162" t="s">
        <v>127</v>
      </c>
      <c r="U91" s="162">
        <v>0.46500000000000002</v>
      </c>
      <c r="V91" s="162">
        <f>ROUND(E91*U91,2)</f>
        <v>4.1900000000000004</v>
      </c>
      <c r="W91" s="162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128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194" t="s">
        <v>233</v>
      </c>
      <c r="D92" s="164"/>
      <c r="E92" s="165">
        <v>6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130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194" t="s">
        <v>234</v>
      </c>
      <c r="D93" s="164"/>
      <c r="E93" s="165">
        <v>3</v>
      </c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130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79">
        <v>30</v>
      </c>
      <c r="B94" s="180" t="s">
        <v>235</v>
      </c>
      <c r="C94" s="193" t="s">
        <v>236</v>
      </c>
      <c r="D94" s="181" t="s">
        <v>232</v>
      </c>
      <c r="E94" s="182">
        <v>4</v>
      </c>
      <c r="F94" s="183"/>
      <c r="G94" s="184">
        <f>ROUND(E94*F94,2)</f>
        <v>0</v>
      </c>
      <c r="H94" s="163">
        <v>0</v>
      </c>
      <c r="I94" s="162">
        <f>ROUND(E94*H94,2)</f>
        <v>0</v>
      </c>
      <c r="J94" s="163">
        <v>133.5</v>
      </c>
      <c r="K94" s="162">
        <f>ROUND(E94*J94,2)</f>
        <v>534</v>
      </c>
      <c r="L94" s="162">
        <v>21</v>
      </c>
      <c r="M94" s="162">
        <f>G94*(1+L94/100)</f>
        <v>0</v>
      </c>
      <c r="N94" s="162">
        <v>0</v>
      </c>
      <c r="O94" s="162">
        <f>ROUND(E94*N94,2)</f>
        <v>0</v>
      </c>
      <c r="P94" s="162">
        <v>1.72E-2</v>
      </c>
      <c r="Q94" s="162">
        <f>ROUND(E94*P94,2)</f>
        <v>7.0000000000000007E-2</v>
      </c>
      <c r="R94" s="162"/>
      <c r="S94" s="162" t="s">
        <v>127</v>
      </c>
      <c r="T94" s="162" t="s">
        <v>127</v>
      </c>
      <c r="U94" s="162">
        <v>0.40300000000000002</v>
      </c>
      <c r="V94" s="162">
        <f>ROUND(E94*U94,2)</f>
        <v>1.61</v>
      </c>
      <c r="W94" s="162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128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94" t="s">
        <v>237</v>
      </c>
      <c r="D95" s="164"/>
      <c r="E95" s="165">
        <v>4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130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9">
        <v>31</v>
      </c>
      <c r="B96" s="180" t="s">
        <v>238</v>
      </c>
      <c r="C96" s="193" t="s">
        <v>239</v>
      </c>
      <c r="D96" s="181" t="s">
        <v>232</v>
      </c>
      <c r="E96" s="182">
        <v>1</v>
      </c>
      <c r="F96" s="183"/>
      <c r="G96" s="184">
        <f>ROUND(E96*F96,2)</f>
        <v>0</v>
      </c>
      <c r="H96" s="163">
        <v>0</v>
      </c>
      <c r="I96" s="162">
        <f>ROUND(E96*H96,2)</f>
        <v>0</v>
      </c>
      <c r="J96" s="163">
        <v>188.5</v>
      </c>
      <c r="K96" s="162">
        <f>ROUND(E96*J96,2)</f>
        <v>188.5</v>
      </c>
      <c r="L96" s="162">
        <v>21</v>
      </c>
      <c r="M96" s="162">
        <f>G96*(1+L96/100)</f>
        <v>0</v>
      </c>
      <c r="N96" s="162">
        <v>0</v>
      </c>
      <c r="O96" s="162">
        <f>ROUND(E96*N96,2)</f>
        <v>0</v>
      </c>
      <c r="P96" s="162">
        <v>1.7600000000000001E-2</v>
      </c>
      <c r="Q96" s="162">
        <f>ROUND(E96*P96,2)</f>
        <v>0.02</v>
      </c>
      <c r="R96" s="162"/>
      <c r="S96" s="162" t="s">
        <v>127</v>
      </c>
      <c r="T96" s="162" t="s">
        <v>127</v>
      </c>
      <c r="U96" s="162">
        <v>0.56900000000000006</v>
      </c>
      <c r="V96" s="162">
        <f>ROUND(E96*U96,2)</f>
        <v>0.56999999999999995</v>
      </c>
      <c r="W96" s="162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128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194" t="s">
        <v>240</v>
      </c>
      <c r="D97" s="164"/>
      <c r="E97" s="165">
        <v>1</v>
      </c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130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79">
        <v>32</v>
      </c>
      <c r="B98" s="180" t="s">
        <v>241</v>
      </c>
      <c r="C98" s="193" t="s">
        <v>242</v>
      </c>
      <c r="D98" s="181" t="s">
        <v>133</v>
      </c>
      <c r="E98" s="182">
        <v>8</v>
      </c>
      <c r="F98" s="183"/>
      <c r="G98" s="184">
        <f>ROUND(E98*F98,2)</f>
        <v>0</v>
      </c>
      <c r="H98" s="163">
        <v>0</v>
      </c>
      <c r="I98" s="162">
        <f>ROUND(E98*H98,2)</f>
        <v>0</v>
      </c>
      <c r="J98" s="163">
        <v>298.54000000000002</v>
      </c>
      <c r="K98" s="162">
        <f>ROUND(E98*J98,2)</f>
        <v>2388.3200000000002</v>
      </c>
      <c r="L98" s="162">
        <v>21</v>
      </c>
      <c r="M98" s="162">
        <f>G98*(1+L98/100)</f>
        <v>0</v>
      </c>
      <c r="N98" s="162">
        <v>0</v>
      </c>
      <c r="O98" s="162">
        <f>ROUND(E98*N98,2)</f>
        <v>0</v>
      </c>
      <c r="P98" s="162">
        <v>3.1870000000000002E-2</v>
      </c>
      <c r="Q98" s="162">
        <f>ROUND(E98*P98,2)</f>
        <v>0.25</v>
      </c>
      <c r="R98" s="162"/>
      <c r="S98" s="162" t="s">
        <v>127</v>
      </c>
      <c r="T98" s="162" t="s">
        <v>243</v>
      </c>
      <c r="U98" s="162">
        <v>0.89376000000000011</v>
      </c>
      <c r="V98" s="162">
        <f>ROUND(E98*U98,2)</f>
        <v>7.15</v>
      </c>
      <c r="W98" s="162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244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94" t="s">
        <v>245</v>
      </c>
      <c r="D99" s="164"/>
      <c r="E99" s="165">
        <v>5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130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194" t="s">
        <v>234</v>
      </c>
      <c r="D100" s="164"/>
      <c r="E100" s="165">
        <v>3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130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13.5" x14ac:dyDescent="0.2">
      <c r="A101" s="173" t="s">
        <v>122</v>
      </c>
      <c r="B101" s="174" t="s">
        <v>79</v>
      </c>
      <c r="C101" s="192" t="s">
        <v>80</v>
      </c>
      <c r="D101" s="175"/>
      <c r="E101" s="176"/>
      <c r="F101" s="177"/>
      <c r="G101" s="178">
        <f>SUMIF(AG102:AG112,"&lt;&gt;NOR",G102:G112)</f>
        <v>0</v>
      </c>
      <c r="H101" s="172"/>
      <c r="I101" s="172">
        <f>SUM(I102:I112)</f>
        <v>20072.5</v>
      </c>
      <c r="J101" s="172"/>
      <c r="K101" s="172">
        <f>SUM(K102:K112)</f>
        <v>4655.4399999999996</v>
      </c>
      <c r="L101" s="172"/>
      <c r="M101" s="172">
        <f>SUM(M102:M112)</f>
        <v>0</v>
      </c>
      <c r="N101" s="172"/>
      <c r="O101" s="172">
        <f>SUM(O102:O112)</f>
        <v>0.13</v>
      </c>
      <c r="P101" s="172"/>
      <c r="Q101" s="172">
        <f>SUM(Q102:Q112)</f>
        <v>0</v>
      </c>
      <c r="R101" s="172"/>
      <c r="S101" s="172"/>
      <c r="T101" s="172"/>
      <c r="U101" s="172"/>
      <c r="V101" s="172">
        <f>SUM(V102:V112)</f>
        <v>11.129999999999999</v>
      </c>
      <c r="W101" s="172"/>
      <c r="AG101" t="s">
        <v>123</v>
      </c>
    </row>
    <row r="102" spans="1:60" outlineLevel="1" x14ac:dyDescent="0.2">
      <c r="A102" s="179">
        <v>33</v>
      </c>
      <c r="B102" s="180" t="s">
        <v>246</v>
      </c>
      <c r="C102" s="193" t="s">
        <v>247</v>
      </c>
      <c r="D102" s="181" t="s">
        <v>133</v>
      </c>
      <c r="E102" s="182">
        <v>5</v>
      </c>
      <c r="F102" s="183"/>
      <c r="G102" s="184">
        <f>ROUND(E102*F102,2)</f>
        <v>0</v>
      </c>
      <c r="H102" s="163">
        <v>0</v>
      </c>
      <c r="I102" s="162">
        <f>ROUND(E102*H102,2)</f>
        <v>0</v>
      </c>
      <c r="J102" s="163">
        <v>537</v>
      </c>
      <c r="K102" s="162">
        <f>ROUND(E102*J102,2)</f>
        <v>2685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2">
        <f>ROUND(E102*P102,2)</f>
        <v>0</v>
      </c>
      <c r="R102" s="162"/>
      <c r="S102" s="162" t="s">
        <v>127</v>
      </c>
      <c r="T102" s="162" t="s">
        <v>127</v>
      </c>
      <c r="U102" s="162">
        <v>1.4500000000000002</v>
      </c>
      <c r="V102" s="162">
        <f>ROUND(E102*U102,2)</f>
        <v>7.25</v>
      </c>
      <c r="W102" s="162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128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94" t="s">
        <v>248</v>
      </c>
      <c r="D103" s="164"/>
      <c r="E103" s="165">
        <v>2</v>
      </c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130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194" t="s">
        <v>249</v>
      </c>
      <c r="D104" s="164"/>
      <c r="E104" s="165">
        <v>3</v>
      </c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130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9">
        <v>34</v>
      </c>
      <c r="B105" s="180" t="s">
        <v>250</v>
      </c>
      <c r="C105" s="193" t="s">
        <v>251</v>
      </c>
      <c r="D105" s="181" t="s">
        <v>133</v>
      </c>
      <c r="E105" s="182">
        <v>5</v>
      </c>
      <c r="F105" s="183"/>
      <c r="G105" s="184">
        <f>ROUND(E105*F105,2)</f>
        <v>0</v>
      </c>
      <c r="H105" s="163">
        <v>0</v>
      </c>
      <c r="I105" s="162">
        <f>ROUND(E105*H105,2)</f>
        <v>0</v>
      </c>
      <c r="J105" s="163">
        <v>321</v>
      </c>
      <c r="K105" s="162">
        <f>ROUND(E105*J105,2)</f>
        <v>1605</v>
      </c>
      <c r="L105" s="162">
        <v>21</v>
      </c>
      <c r="M105" s="162">
        <f>G105*(1+L105/100)</f>
        <v>0</v>
      </c>
      <c r="N105" s="162">
        <v>0</v>
      </c>
      <c r="O105" s="162">
        <f>ROUND(E105*N105,2)</f>
        <v>0</v>
      </c>
      <c r="P105" s="162">
        <v>0</v>
      </c>
      <c r="Q105" s="162">
        <f>ROUND(E105*P105,2)</f>
        <v>0</v>
      </c>
      <c r="R105" s="162"/>
      <c r="S105" s="162" t="s">
        <v>127</v>
      </c>
      <c r="T105" s="162" t="s">
        <v>127</v>
      </c>
      <c r="U105" s="162">
        <v>0.77500000000000002</v>
      </c>
      <c r="V105" s="162">
        <f>ROUND(E105*U105,2)</f>
        <v>3.88</v>
      </c>
      <c r="W105" s="162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128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94" t="s">
        <v>252</v>
      </c>
      <c r="D106" s="164"/>
      <c r="E106" s="165">
        <v>5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130</v>
      </c>
      <c r="AH106" s="153">
        <v>5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85">
        <v>35</v>
      </c>
      <c r="B107" s="186" t="s">
        <v>253</v>
      </c>
      <c r="C107" s="195" t="s">
        <v>254</v>
      </c>
      <c r="D107" s="187" t="s">
        <v>133</v>
      </c>
      <c r="E107" s="188">
        <v>5</v>
      </c>
      <c r="F107" s="189"/>
      <c r="G107" s="190">
        <f>ROUND(E107*F107,2)</f>
        <v>0</v>
      </c>
      <c r="H107" s="163">
        <v>455.5</v>
      </c>
      <c r="I107" s="162">
        <f>ROUND(E107*H107,2)</f>
        <v>2277.5</v>
      </c>
      <c r="J107" s="163">
        <v>0</v>
      </c>
      <c r="K107" s="162">
        <f>ROUND(E107*J107,2)</f>
        <v>0</v>
      </c>
      <c r="L107" s="162">
        <v>21</v>
      </c>
      <c r="M107" s="162">
        <f>G107*(1+L107/100)</f>
        <v>0</v>
      </c>
      <c r="N107" s="162">
        <v>7.5000000000000002E-4</v>
      </c>
      <c r="O107" s="162">
        <f>ROUND(E107*N107,2)</f>
        <v>0</v>
      </c>
      <c r="P107" s="162">
        <v>0</v>
      </c>
      <c r="Q107" s="162">
        <f>ROUND(E107*P107,2)</f>
        <v>0</v>
      </c>
      <c r="R107" s="162" t="s">
        <v>255</v>
      </c>
      <c r="S107" s="162" t="s">
        <v>127</v>
      </c>
      <c r="T107" s="162" t="s">
        <v>127</v>
      </c>
      <c r="U107" s="162">
        <v>0</v>
      </c>
      <c r="V107" s="162">
        <f>ROUND(E107*U107,2)</f>
        <v>0</v>
      </c>
      <c r="W107" s="162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256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1.55" outlineLevel="1" x14ac:dyDescent="0.2">
      <c r="A108" s="179">
        <v>36</v>
      </c>
      <c r="B108" s="180" t="s">
        <v>257</v>
      </c>
      <c r="C108" s="193" t="s">
        <v>258</v>
      </c>
      <c r="D108" s="181" t="s">
        <v>133</v>
      </c>
      <c r="E108" s="182">
        <v>3</v>
      </c>
      <c r="F108" s="183"/>
      <c r="G108" s="184">
        <f>ROUND(E108*F108,2)</f>
        <v>0</v>
      </c>
      <c r="H108" s="163">
        <v>2035</v>
      </c>
      <c r="I108" s="162">
        <f>ROUND(E108*H108,2)</f>
        <v>6105</v>
      </c>
      <c r="J108" s="163">
        <v>0</v>
      </c>
      <c r="K108" s="162">
        <f>ROUND(E108*J108,2)</f>
        <v>0</v>
      </c>
      <c r="L108" s="162">
        <v>21</v>
      </c>
      <c r="M108" s="162">
        <f>G108*(1+L108/100)</f>
        <v>0</v>
      </c>
      <c r="N108" s="162">
        <v>1.9000000000000003E-2</v>
      </c>
      <c r="O108" s="162">
        <f>ROUND(E108*N108,2)</f>
        <v>0.06</v>
      </c>
      <c r="P108" s="162">
        <v>0</v>
      </c>
      <c r="Q108" s="162">
        <f>ROUND(E108*P108,2)</f>
        <v>0</v>
      </c>
      <c r="R108" s="162" t="s">
        <v>255</v>
      </c>
      <c r="S108" s="162" t="s">
        <v>127</v>
      </c>
      <c r="T108" s="162" t="s">
        <v>127</v>
      </c>
      <c r="U108" s="162">
        <v>0</v>
      </c>
      <c r="V108" s="162">
        <f>ROUND(E108*U108,2)</f>
        <v>0</v>
      </c>
      <c r="W108" s="162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256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94" t="s">
        <v>259</v>
      </c>
      <c r="D109" s="164"/>
      <c r="E109" s="165">
        <v>1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130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194" t="s">
        <v>260</v>
      </c>
      <c r="D110" s="164"/>
      <c r="E110" s="165">
        <v>2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130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ht="21.55" outlineLevel="1" x14ac:dyDescent="0.2">
      <c r="A111" s="185">
        <v>37</v>
      </c>
      <c r="B111" s="186" t="s">
        <v>261</v>
      </c>
      <c r="C111" s="195" t="s">
        <v>262</v>
      </c>
      <c r="D111" s="187" t="s">
        <v>133</v>
      </c>
      <c r="E111" s="188">
        <v>2</v>
      </c>
      <c r="F111" s="189"/>
      <c r="G111" s="190">
        <f>ROUND(E111*F111,2)</f>
        <v>0</v>
      </c>
      <c r="H111" s="163">
        <v>5845</v>
      </c>
      <c r="I111" s="162">
        <f>ROUND(E111*H111,2)</f>
        <v>11690</v>
      </c>
      <c r="J111" s="163">
        <v>0</v>
      </c>
      <c r="K111" s="162">
        <f>ROUND(E111*J111,2)</f>
        <v>0</v>
      </c>
      <c r="L111" s="162">
        <v>21</v>
      </c>
      <c r="M111" s="162">
        <f>G111*(1+L111/100)</f>
        <v>0</v>
      </c>
      <c r="N111" s="162">
        <v>3.3000000000000002E-2</v>
      </c>
      <c r="O111" s="162">
        <f>ROUND(E111*N111,2)</f>
        <v>7.0000000000000007E-2</v>
      </c>
      <c r="P111" s="162">
        <v>0</v>
      </c>
      <c r="Q111" s="162">
        <f>ROUND(E111*P111,2)</f>
        <v>0</v>
      </c>
      <c r="R111" s="162" t="s">
        <v>255</v>
      </c>
      <c r="S111" s="162" t="s">
        <v>127</v>
      </c>
      <c r="T111" s="162" t="s">
        <v>127</v>
      </c>
      <c r="U111" s="162">
        <v>0</v>
      </c>
      <c r="V111" s="162">
        <f>ROUND(E111*U111,2)</f>
        <v>0</v>
      </c>
      <c r="W111" s="162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256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85">
        <v>38</v>
      </c>
      <c r="B112" s="186" t="s">
        <v>263</v>
      </c>
      <c r="C112" s="195" t="s">
        <v>264</v>
      </c>
      <c r="D112" s="187" t="s">
        <v>0</v>
      </c>
      <c r="E112" s="188">
        <v>243.625</v>
      </c>
      <c r="F112" s="189"/>
      <c r="G112" s="190">
        <f>ROUND(E112*F112,2)</f>
        <v>0</v>
      </c>
      <c r="H112" s="163">
        <v>0</v>
      </c>
      <c r="I112" s="162">
        <f>ROUND(E112*H112,2)</f>
        <v>0</v>
      </c>
      <c r="J112" s="163">
        <v>1.5</v>
      </c>
      <c r="K112" s="162">
        <f>ROUND(E112*J112,2)</f>
        <v>365.44</v>
      </c>
      <c r="L112" s="162">
        <v>21</v>
      </c>
      <c r="M112" s="162">
        <f>G112*(1+L112/100)</f>
        <v>0</v>
      </c>
      <c r="N112" s="162">
        <v>0</v>
      </c>
      <c r="O112" s="162">
        <f>ROUND(E112*N112,2)</f>
        <v>0</v>
      </c>
      <c r="P112" s="162">
        <v>0</v>
      </c>
      <c r="Q112" s="162">
        <f>ROUND(E112*P112,2)</f>
        <v>0</v>
      </c>
      <c r="R112" s="162"/>
      <c r="S112" s="162" t="s">
        <v>127</v>
      </c>
      <c r="T112" s="162" t="s">
        <v>127</v>
      </c>
      <c r="U112" s="162">
        <v>0</v>
      </c>
      <c r="V112" s="162">
        <f>ROUND(E112*U112,2)</f>
        <v>0</v>
      </c>
      <c r="W112" s="162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226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13.5" x14ac:dyDescent="0.2">
      <c r="A113" s="173" t="s">
        <v>122</v>
      </c>
      <c r="B113" s="174" t="s">
        <v>81</v>
      </c>
      <c r="C113" s="192" t="s">
        <v>82</v>
      </c>
      <c r="D113" s="175"/>
      <c r="E113" s="176"/>
      <c r="F113" s="177"/>
      <c r="G113" s="178">
        <f>SUMIF(AG114:AG119,"&lt;&gt;NOR",G114:G119)</f>
        <v>0</v>
      </c>
      <c r="H113" s="172"/>
      <c r="I113" s="172">
        <f>SUM(I114:I119)</f>
        <v>2477.48</v>
      </c>
      <c r="J113" s="172"/>
      <c r="K113" s="172">
        <f>SUM(K114:K119)</f>
        <v>174148.78</v>
      </c>
      <c r="L113" s="172"/>
      <c r="M113" s="172">
        <f>SUM(M114:M119)</f>
        <v>0</v>
      </c>
      <c r="N113" s="172"/>
      <c r="O113" s="172">
        <f>SUM(O114:O119)</f>
        <v>0.01</v>
      </c>
      <c r="P113" s="172"/>
      <c r="Q113" s="172">
        <f>SUM(Q114:Q119)</f>
        <v>0</v>
      </c>
      <c r="R113" s="172"/>
      <c r="S113" s="172"/>
      <c r="T113" s="172"/>
      <c r="U113" s="172"/>
      <c r="V113" s="172">
        <f>SUM(V114:V119)</f>
        <v>0.9</v>
      </c>
      <c r="W113" s="172"/>
      <c r="AG113" t="s">
        <v>123</v>
      </c>
    </row>
    <row r="114" spans="1:60" outlineLevel="1" x14ac:dyDescent="0.2">
      <c r="A114" s="185">
        <v>39</v>
      </c>
      <c r="B114" s="186" t="s">
        <v>265</v>
      </c>
      <c r="C114" s="195" t="s">
        <v>266</v>
      </c>
      <c r="D114" s="187" t="s">
        <v>133</v>
      </c>
      <c r="E114" s="188">
        <v>2</v>
      </c>
      <c r="F114" s="189"/>
      <c r="G114" s="190">
        <f>ROUND(E114*F114,2)</f>
        <v>0</v>
      </c>
      <c r="H114" s="163">
        <v>2.74</v>
      </c>
      <c r="I114" s="162">
        <f>ROUND(E114*H114,2)</f>
        <v>5.48</v>
      </c>
      <c r="J114" s="163">
        <v>166.76000000000002</v>
      </c>
      <c r="K114" s="162">
        <f>ROUND(E114*J114,2)</f>
        <v>333.52</v>
      </c>
      <c r="L114" s="162">
        <v>21</v>
      </c>
      <c r="M114" s="162">
        <f>G114*(1+L114/100)</f>
        <v>0</v>
      </c>
      <c r="N114" s="162">
        <v>1.0000000000000001E-5</v>
      </c>
      <c r="O114" s="162">
        <f>ROUND(E114*N114,2)</f>
        <v>0</v>
      </c>
      <c r="P114" s="162">
        <v>0</v>
      </c>
      <c r="Q114" s="162">
        <f>ROUND(E114*P114,2)</f>
        <v>0</v>
      </c>
      <c r="R114" s="162"/>
      <c r="S114" s="162" t="s">
        <v>127</v>
      </c>
      <c r="T114" s="162" t="s">
        <v>127</v>
      </c>
      <c r="U114" s="162">
        <v>0.45</v>
      </c>
      <c r="V114" s="162">
        <f>ROUND(E114*U114,2)</f>
        <v>0.9</v>
      </c>
      <c r="W114" s="162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128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9">
        <v>40</v>
      </c>
      <c r="B115" s="180" t="s">
        <v>267</v>
      </c>
      <c r="C115" s="193" t="s">
        <v>268</v>
      </c>
      <c r="D115" s="181" t="s">
        <v>126</v>
      </c>
      <c r="E115" s="182">
        <v>32.760000000000005</v>
      </c>
      <c r="F115" s="183"/>
      <c r="G115" s="184">
        <f>ROUND(E115*F115,2)</f>
        <v>0</v>
      </c>
      <c r="H115" s="163">
        <v>0</v>
      </c>
      <c r="I115" s="162">
        <f>ROUND(E115*H115,2)</f>
        <v>0</v>
      </c>
      <c r="J115" s="163">
        <v>5200</v>
      </c>
      <c r="K115" s="162">
        <f>ROUND(E115*J115,2)</f>
        <v>170352</v>
      </c>
      <c r="L115" s="162">
        <v>21</v>
      </c>
      <c r="M115" s="162">
        <f>G115*(1+L115/100)</f>
        <v>0</v>
      </c>
      <c r="N115" s="162">
        <v>0</v>
      </c>
      <c r="O115" s="162">
        <f>ROUND(E115*N115,2)</f>
        <v>0</v>
      </c>
      <c r="P115" s="162">
        <v>0</v>
      </c>
      <c r="Q115" s="162">
        <f>ROUND(E115*P115,2)</f>
        <v>0</v>
      </c>
      <c r="R115" s="162"/>
      <c r="S115" s="162" t="s">
        <v>134</v>
      </c>
      <c r="T115" s="162" t="s">
        <v>135</v>
      </c>
      <c r="U115" s="162">
        <v>0</v>
      </c>
      <c r="V115" s="162">
        <f>ROUND(E115*U115,2)</f>
        <v>0</v>
      </c>
      <c r="W115" s="162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128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194" t="s">
        <v>269</v>
      </c>
      <c r="D116" s="164"/>
      <c r="E116" s="165">
        <v>19.782</v>
      </c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130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94" t="s">
        <v>270</v>
      </c>
      <c r="D117" s="164"/>
      <c r="E117" s="165">
        <v>12.978000000000002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130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85">
        <v>41</v>
      </c>
      <c r="B118" s="186" t="s">
        <v>271</v>
      </c>
      <c r="C118" s="195" t="s">
        <v>272</v>
      </c>
      <c r="D118" s="187" t="s">
        <v>133</v>
      </c>
      <c r="E118" s="188">
        <v>2</v>
      </c>
      <c r="F118" s="189"/>
      <c r="G118" s="190">
        <f>ROUND(E118*F118,2)</f>
        <v>0</v>
      </c>
      <c r="H118" s="163">
        <v>1236</v>
      </c>
      <c r="I118" s="162">
        <f>ROUND(E118*H118,2)</f>
        <v>2472</v>
      </c>
      <c r="J118" s="163">
        <v>0</v>
      </c>
      <c r="K118" s="162">
        <f>ROUND(E118*J118,2)</f>
        <v>0</v>
      </c>
      <c r="L118" s="162">
        <v>21</v>
      </c>
      <c r="M118" s="162">
        <f>G118*(1+L118/100)</f>
        <v>0</v>
      </c>
      <c r="N118" s="162">
        <v>2.7500000000000003E-3</v>
      </c>
      <c r="O118" s="162">
        <f>ROUND(E118*N118,2)</f>
        <v>0.01</v>
      </c>
      <c r="P118" s="162">
        <v>0</v>
      </c>
      <c r="Q118" s="162">
        <f>ROUND(E118*P118,2)</f>
        <v>0</v>
      </c>
      <c r="R118" s="162" t="s">
        <v>255</v>
      </c>
      <c r="S118" s="162" t="s">
        <v>127</v>
      </c>
      <c r="T118" s="162" t="s">
        <v>135</v>
      </c>
      <c r="U118" s="162">
        <v>0</v>
      </c>
      <c r="V118" s="162">
        <f>ROUND(E118*U118,2)</f>
        <v>0</v>
      </c>
      <c r="W118" s="162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256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85">
        <v>42</v>
      </c>
      <c r="B119" s="186" t="s">
        <v>273</v>
      </c>
      <c r="C119" s="195" t="s">
        <v>274</v>
      </c>
      <c r="D119" s="187" t="s">
        <v>0</v>
      </c>
      <c r="E119" s="188">
        <v>1731.63</v>
      </c>
      <c r="F119" s="189"/>
      <c r="G119" s="190">
        <f>ROUND(E119*F119,2)</f>
        <v>0</v>
      </c>
      <c r="H119" s="163">
        <v>0</v>
      </c>
      <c r="I119" s="162">
        <f>ROUND(E119*H119,2)</f>
        <v>0</v>
      </c>
      <c r="J119" s="163">
        <v>2</v>
      </c>
      <c r="K119" s="162">
        <f>ROUND(E119*J119,2)</f>
        <v>3463.26</v>
      </c>
      <c r="L119" s="162">
        <v>21</v>
      </c>
      <c r="M119" s="162">
        <f>G119*(1+L119/100)</f>
        <v>0</v>
      </c>
      <c r="N119" s="162">
        <v>0</v>
      </c>
      <c r="O119" s="162">
        <f>ROUND(E119*N119,2)</f>
        <v>0</v>
      </c>
      <c r="P119" s="162">
        <v>0</v>
      </c>
      <c r="Q119" s="162">
        <f>ROUND(E119*P119,2)</f>
        <v>0</v>
      </c>
      <c r="R119" s="162"/>
      <c r="S119" s="162" t="s">
        <v>127</v>
      </c>
      <c r="T119" s="162" t="s">
        <v>127</v>
      </c>
      <c r="U119" s="162">
        <v>0</v>
      </c>
      <c r="V119" s="162">
        <f>ROUND(E119*U119,2)</f>
        <v>0</v>
      </c>
      <c r="W119" s="162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226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13.5" x14ac:dyDescent="0.2">
      <c r="A120" s="173" t="s">
        <v>122</v>
      </c>
      <c r="B120" s="174" t="s">
        <v>83</v>
      </c>
      <c r="C120" s="192" t="s">
        <v>84</v>
      </c>
      <c r="D120" s="175"/>
      <c r="E120" s="176"/>
      <c r="F120" s="177"/>
      <c r="G120" s="178">
        <f>SUMIF(AG121:AG133,"&lt;&gt;NOR",G121:G133)</f>
        <v>0</v>
      </c>
      <c r="H120" s="172"/>
      <c r="I120" s="172">
        <f>SUM(I121:I133)</f>
        <v>26903.93</v>
      </c>
      <c r="J120" s="172"/>
      <c r="K120" s="172">
        <f>SUM(K121:K133)</f>
        <v>20379.609999999997</v>
      </c>
      <c r="L120" s="172"/>
      <c r="M120" s="172">
        <f>SUM(M121:M133)</f>
        <v>0</v>
      </c>
      <c r="N120" s="172"/>
      <c r="O120" s="172">
        <f>SUM(O121:O133)</f>
        <v>0.97</v>
      </c>
      <c r="P120" s="172"/>
      <c r="Q120" s="172">
        <f>SUM(Q121:Q133)</f>
        <v>0</v>
      </c>
      <c r="R120" s="172"/>
      <c r="S120" s="172"/>
      <c r="T120" s="172"/>
      <c r="U120" s="172"/>
      <c r="V120" s="172">
        <f>SUM(V121:V133)</f>
        <v>48.72</v>
      </c>
      <c r="W120" s="172"/>
      <c r="AG120" t="s">
        <v>123</v>
      </c>
    </row>
    <row r="121" spans="1:60" ht="21.55" outlineLevel="1" x14ac:dyDescent="0.2">
      <c r="A121" s="179">
        <v>43</v>
      </c>
      <c r="B121" s="180" t="s">
        <v>275</v>
      </c>
      <c r="C121" s="193" t="s">
        <v>276</v>
      </c>
      <c r="D121" s="181" t="s">
        <v>126</v>
      </c>
      <c r="E121" s="182">
        <v>37.5</v>
      </c>
      <c r="F121" s="183"/>
      <c r="G121" s="184">
        <f>ROUND(E121*F121,2)</f>
        <v>0</v>
      </c>
      <c r="H121" s="163">
        <v>20.650000000000002</v>
      </c>
      <c r="I121" s="162">
        <f>ROUND(E121*H121,2)</f>
        <v>774.38</v>
      </c>
      <c r="J121" s="163">
        <v>20.950000000000003</v>
      </c>
      <c r="K121" s="162">
        <f>ROUND(E121*J121,2)</f>
        <v>785.63</v>
      </c>
      <c r="L121" s="162">
        <v>21</v>
      </c>
      <c r="M121" s="162">
        <f>G121*(1+L121/100)</f>
        <v>0</v>
      </c>
      <c r="N121" s="162">
        <v>2.1000000000000001E-4</v>
      </c>
      <c r="O121" s="162">
        <f>ROUND(E121*N121,2)</f>
        <v>0.01</v>
      </c>
      <c r="P121" s="162">
        <v>0</v>
      </c>
      <c r="Q121" s="162">
        <f>ROUND(E121*P121,2)</f>
        <v>0</v>
      </c>
      <c r="R121" s="162"/>
      <c r="S121" s="162" t="s">
        <v>127</v>
      </c>
      <c r="T121" s="162" t="s">
        <v>127</v>
      </c>
      <c r="U121" s="162">
        <v>0.05</v>
      </c>
      <c r="V121" s="162">
        <f>ROUND(E121*U121,2)</f>
        <v>1.88</v>
      </c>
      <c r="W121" s="162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128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194" t="s">
        <v>182</v>
      </c>
      <c r="D122" s="164"/>
      <c r="E122" s="165">
        <v>37.5</v>
      </c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130</v>
      </c>
      <c r="AH122" s="153">
        <v>5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79">
        <v>44</v>
      </c>
      <c r="B123" s="180" t="s">
        <v>277</v>
      </c>
      <c r="C123" s="193" t="s">
        <v>278</v>
      </c>
      <c r="D123" s="181" t="s">
        <v>153</v>
      </c>
      <c r="E123" s="182">
        <v>101.04</v>
      </c>
      <c r="F123" s="183"/>
      <c r="G123" s="184">
        <f>ROUND(E123*F123,2)</f>
        <v>0</v>
      </c>
      <c r="H123" s="163">
        <v>16.200000000000003</v>
      </c>
      <c r="I123" s="162">
        <f>ROUND(E123*H123,2)</f>
        <v>1636.85</v>
      </c>
      <c r="J123" s="163">
        <v>29</v>
      </c>
      <c r="K123" s="162">
        <f>ROUND(E123*J123,2)</f>
        <v>2930.16</v>
      </c>
      <c r="L123" s="162">
        <v>21</v>
      </c>
      <c r="M123" s="162">
        <f>G123*(1+L123/100)</f>
        <v>0</v>
      </c>
      <c r="N123" s="162">
        <v>4.0000000000000003E-5</v>
      </c>
      <c r="O123" s="162">
        <f>ROUND(E123*N123,2)</f>
        <v>0</v>
      </c>
      <c r="P123" s="162">
        <v>0</v>
      </c>
      <c r="Q123" s="162">
        <f>ROUND(E123*P123,2)</f>
        <v>0</v>
      </c>
      <c r="R123" s="162"/>
      <c r="S123" s="162" t="s">
        <v>127</v>
      </c>
      <c r="T123" s="162" t="s">
        <v>127</v>
      </c>
      <c r="U123" s="162">
        <v>7.0000000000000007E-2</v>
      </c>
      <c r="V123" s="162">
        <f>ROUND(E123*U123,2)</f>
        <v>7.07</v>
      </c>
      <c r="W123" s="162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128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ht="32.299999999999997" outlineLevel="1" x14ac:dyDescent="0.2">
      <c r="A124" s="160"/>
      <c r="B124" s="161"/>
      <c r="C124" s="194" t="s">
        <v>279</v>
      </c>
      <c r="D124" s="164"/>
      <c r="E124" s="165">
        <v>72.38000000000001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130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1.55" outlineLevel="1" x14ac:dyDescent="0.2">
      <c r="A125" s="160"/>
      <c r="B125" s="161"/>
      <c r="C125" s="194" t="s">
        <v>280</v>
      </c>
      <c r="D125" s="164"/>
      <c r="E125" s="165">
        <v>28.66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130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79">
        <v>45</v>
      </c>
      <c r="B126" s="180" t="s">
        <v>281</v>
      </c>
      <c r="C126" s="193" t="s">
        <v>282</v>
      </c>
      <c r="D126" s="181" t="s">
        <v>133</v>
      </c>
      <c r="E126" s="182">
        <v>8</v>
      </c>
      <c r="F126" s="183"/>
      <c r="G126" s="184">
        <f>ROUND(E126*F126,2)</f>
        <v>0</v>
      </c>
      <c r="H126" s="163">
        <v>11.08</v>
      </c>
      <c r="I126" s="162">
        <f>ROUND(E126*H126,2)</f>
        <v>88.64</v>
      </c>
      <c r="J126" s="163">
        <v>58.620000000000005</v>
      </c>
      <c r="K126" s="162">
        <f>ROUND(E126*J126,2)</f>
        <v>468.96</v>
      </c>
      <c r="L126" s="162">
        <v>21</v>
      </c>
      <c r="M126" s="162">
        <f>G126*(1+L126/100)</f>
        <v>0</v>
      </c>
      <c r="N126" s="162">
        <v>1.58E-3</v>
      </c>
      <c r="O126" s="162">
        <f>ROUND(E126*N126,2)</f>
        <v>0.01</v>
      </c>
      <c r="P126" s="162">
        <v>0</v>
      </c>
      <c r="Q126" s="162">
        <f>ROUND(E126*P126,2)</f>
        <v>0</v>
      </c>
      <c r="R126" s="162"/>
      <c r="S126" s="162" t="s">
        <v>127</v>
      </c>
      <c r="T126" s="162" t="s">
        <v>127</v>
      </c>
      <c r="U126" s="162">
        <v>0.14000000000000001</v>
      </c>
      <c r="V126" s="162">
        <f>ROUND(E126*U126,2)</f>
        <v>1.1200000000000001</v>
      </c>
      <c r="W126" s="162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128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194" t="s">
        <v>283</v>
      </c>
      <c r="D127" s="164"/>
      <c r="E127" s="165">
        <v>8</v>
      </c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130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21.55" outlineLevel="1" x14ac:dyDescent="0.2">
      <c r="A128" s="179">
        <v>46</v>
      </c>
      <c r="B128" s="180" t="s">
        <v>284</v>
      </c>
      <c r="C128" s="193" t="s">
        <v>285</v>
      </c>
      <c r="D128" s="181" t="s">
        <v>126</v>
      </c>
      <c r="E128" s="182">
        <v>37.800000000000004</v>
      </c>
      <c r="F128" s="183"/>
      <c r="G128" s="184">
        <f>ROUND(E128*F128,2)</f>
        <v>0</v>
      </c>
      <c r="H128" s="163">
        <v>177.56</v>
      </c>
      <c r="I128" s="162">
        <f>ROUND(E128*H128,2)</f>
        <v>6711.77</v>
      </c>
      <c r="J128" s="163">
        <v>417.05</v>
      </c>
      <c r="K128" s="162">
        <f>ROUND(E128*J128,2)</f>
        <v>15764.49</v>
      </c>
      <c r="L128" s="162">
        <v>21</v>
      </c>
      <c r="M128" s="162">
        <f>G128*(1+L128/100)</f>
        <v>0</v>
      </c>
      <c r="N128" s="162">
        <v>4.0700000000000007E-3</v>
      </c>
      <c r="O128" s="162">
        <f>ROUND(E128*N128,2)</f>
        <v>0.15</v>
      </c>
      <c r="P128" s="162">
        <v>0</v>
      </c>
      <c r="Q128" s="162">
        <f>ROUND(E128*P128,2)</f>
        <v>0</v>
      </c>
      <c r="R128" s="162"/>
      <c r="S128" s="162" t="s">
        <v>127</v>
      </c>
      <c r="T128" s="162" t="s">
        <v>243</v>
      </c>
      <c r="U128" s="162">
        <v>0.9950500000000001</v>
      </c>
      <c r="V128" s="162">
        <f>ROUND(E128*U128,2)</f>
        <v>37.61</v>
      </c>
      <c r="W128" s="162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244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194" t="s">
        <v>286</v>
      </c>
      <c r="D129" s="164"/>
      <c r="E129" s="165">
        <v>22.400000000000002</v>
      </c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130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194" t="s">
        <v>287</v>
      </c>
      <c r="D130" s="164"/>
      <c r="E130" s="165">
        <v>15.4</v>
      </c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130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1.55" outlineLevel="1" x14ac:dyDescent="0.2">
      <c r="A131" s="179">
        <v>47</v>
      </c>
      <c r="B131" s="180" t="s">
        <v>288</v>
      </c>
      <c r="C131" s="193" t="s">
        <v>289</v>
      </c>
      <c r="D131" s="181" t="s">
        <v>126</v>
      </c>
      <c r="E131" s="182">
        <v>41.580000000000005</v>
      </c>
      <c r="F131" s="183"/>
      <c r="G131" s="184">
        <f>ROUND(E131*F131,2)</f>
        <v>0</v>
      </c>
      <c r="H131" s="163">
        <v>425.5</v>
      </c>
      <c r="I131" s="162">
        <f>ROUND(E131*H131,2)</f>
        <v>17692.29</v>
      </c>
      <c r="J131" s="163">
        <v>0</v>
      </c>
      <c r="K131" s="162">
        <f>ROUND(E131*J131,2)</f>
        <v>0</v>
      </c>
      <c r="L131" s="162">
        <v>21</v>
      </c>
      <c r="M131" s="162">
        <f>G131*(1+L131/100)</f>
        <v>0</v>
      </c>
      <c r="N131" s="162">
        <v>1.9200000000000002E-2</v>
      </c>
      <c r="O131" s="162">
        <f>ROUND(E131*N131,2)</f>
        <v>0.8</v>
      </c>
      <c r="P131" s="162">
        <v>0</v>
      </c>
      <c r="Q131" s="162">
        <f>ROUND(E131*P131,2)</f>
        <v>0</v>
      </c>
      <c r="R131" s="162" t="s">
        <v>255</v>
      </c>
      <c r="S131" s="162" t="s">
        <v>127</v>
      </c>
      <c r="T131" s="162" t="s">
        <v>127</v>
      </c>
      <c r="U131" s="162">
        <v>0</v>
      </c>
      <c r="V131" s="162">
        <f>ROUND(E131*U131,2)</f>
        <v>0</v>
      </c>
      <c r="W131" s="162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256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194" t="s">
        <v>290</v>
      </c>
      <c r="D132" s="164"/>
      <c r="E132" s="165">
        <v>41.580000000000005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130</v>
      </c>
      <c r="AH132" s="153">
        <v>5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85">
        <v>48</v>
      </c>
      <c r="B133" s="186" t="s">
        <v>291</v>
      </c>
      <c r="C133" s="195" t="s">
        <v>292</v>
      </c>
      <c r="D133" s="187" t="s">
        <v>225</v>
      </c>
      <c r="E133" s="188">
        <v>0.82289000000000001</v>
      </c>
      <c r="F133" s="189"/>
      <c r="G133" s="190">
        <f>ROUND(E133*F133,2)</f>
        <v>0</v>
      </c>
      <c r="H133" s="163">
        <v>0</v>
      </c>
      <c r="I133" s="162">
        <f>ROUND(E133*H133,2)</f>
        <v>0</v>
      </c>
      <c r="J133" s="163">
        <v>523</v>
      </c>
      <c r="K133" s="162">
        <f>ROUND(E133*J133,2)</f>
        <v>430.37</v>
      </c>
      <c r="L133" s="162">
        <v>21</v>
      </c>
      <c r="M133" s="162">
        <f>G133*(1+L133/100)</f>
        <v>0</v>
      </c>
      <c r="N133" s="162">
        <v>0</v>
      </c>
      <c r="O133" s="162">
        <f>ROUND(E133*N133,2)</f>
        <v>0</v>
      </c>
      <c r="P133" s="162">
        <v>0</v>
      </c>
      <c r="Q133" s="162">
        <f>ROUND(E133*P133,2)</f>
        <v>0</v>
      </c>
      <c r="R133" s="162"/>
      <c r="S133" s="162" t="s">
        <v>127</v>
      </c>
      <c r="T133" s="162" t="s">
        <v>127</v>
      </c>
      <c r="U133" s="162">
        <v>1.2650000000000001</v>
      </c>
      <c r="V133" s="162">
        <f>ROUND(E133*U133,2)</f>
        <v>1.04</v>
      </c>
      <c r="W133" s="162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226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13.5" x14ac:dyDescent="0.2">
      <c r="A134" s="173" t="s">
        <v>122</v>
      </c>
      <c r="B134" s="174" t="s">
        <v>85</v>
      </c>
      <c r="C134" s="192" t="s">
        <v>86</v>
      </c>
      <c r="D134" s="175"/>
      <c r="E134" s="176"/>
      <c r="F134" s="177"/>
      <c r="G134" s="178">
        <f>SUMIF(AG135:AG172,"&lt;&gt;NOR",G135:G172)</f>
        <v>0</v>
      </c>
      <c r="H134" s="172"/>
      <c r="I134" s="172">
        <f>SUM(I135:I172)</f>
        <v>94273.22</v>
      </c>
      <c r="J134" s="172"/>
      <c r="K134" s="172">
        <f>SUM(K135:K172)</f>
        <v>135991.66</v>
      </c>
      <c r="L134" s="172"/>
      <c r="M134" s="172">
        <f>SUM(M135:M172)</f>
        <v>0</v>
      </c>
      <c r="N134" s="172"/>
      <c r="O134" s="172">
        <f>SUM(O135:O172)</f>
        <v>2.92</v>
      </c>
      <c r="P134" s="172"/>
      <c r="Q134" s="172">
        <f>SUM(Q135:Q172)</f>
        <v>0</v>
      </c>
      <c r="R134" s="172"/>
      <c r="S134" s="172"/>
      <c r="T134" s="172"/>
      <c r="U134" s="172"/>
      <c r="V134" s="172">
        <f>SUM(V135:V172)</f>
        <v>324.57</v>
      </c>
      <c r="W134" s="172"/>
      <c r="AG134" t="s">
        <v>123</v>
      </c>
    </row>
    <row r="135" spans="1:60" outlineLevel="1" x14ac:dyDescent="0.2">
      <c r="A135" s="179">
        <v>49</v>
      </c>
      <c r="B135" s="180" t="s">
        <v>293</v>
      </c>
      <c r="C135" s="193" t="s">
        <v>294</v>
      </c>
      <c r="D135" s="181" t="s">
        <v>126</v>
      </c>
      <c r="E135" s="182">
        <v>204.58</v>
      </c>
      <c r="F135" s="183"/>
      <c r="G135" s="184">
        <f>ROUND(E135*F135,2)</f>
        <v>0</v>
      </c>
      <c r="H135" s="163">
        <v>0</v>
      </c>
      <c r="I135" s="162">
        <f>ROUND(E135*H135,2)</f>
        <v>0</v>
      </c>
      <c r="J135" s="163">
        <v>138.5</v>
      </c>
      <c r="K135" s="162">
        <f>ROUND(E135*J135,2)</f>
        <v>28334.33</v>
      </c>
      <c r="L135" s="162">
        <v>21</v>
      </c>
      <c r="M135" s="162">
        <f>G135*(1+L135/100)</f>
        <v>0</v>
      </c>
      <c r="N135" s="162">
        <v>0</v>
      </c>
      <c r="O135" s="162">
        <f>ROUND(E135*N135,2)</f>
        <v>0</v>
      </c>
      <c r="P135" s="162">
        <v>0</v>
      </c>
      <c r="Q135" s="162">
        <f>ROUND(E135*P135,2)</f>
        <v>0</v>
      </c>
      <c r="R135" s="162"/>
      <c r="S135" s="162" t="s">
        <v>127</v>
      </c>
      <c r="T135" s="162" t="s">
        <v>127</v>
      </c>
      <c r="U135" s="162">
        <v>0.33</v>
      </c>
      <c r="V135" s="162">
        <f>ROUND(E135*U135,2)</f>
        <v>67.510000000000005</v>
      </c>
      <c r="W135" s="162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128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94" t="s">
        <v>147</v>
      </c>
      <c r="D136" s="164"/>
      <c r="E136" s="165">
        <v>204.58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130</v>
      </c>
      <c r="AH136" s="153">
        <v>5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79">
        <v>50</v>
      </c>
      <c r="B137" s="180" t="s">
        <v>295</v>
      </c>
      <c r="C137" s="193" t="s">
        <v>296</v>
      </c>
      <c r="D137" s="181" t="s">
        <v>153</v>
      </c>
      <c r="E137" s="182">
        <v>155.04000000000002</v>
      </c>
      <c r="F137" s="183"/>
      <c r="G137" s="184">
        <f>ROUND(E137*F137,2)</f>
        <v>0</v>
      </c>
      <c r="H137" s="163">
        <v>0</v>
      </c>
      <c r="I137" s="162">
        <f>ROUND(E137*H137,2)</f>
        <v>0</v>
      </c>
      <c r="J137" s="163">
        <v>54.5</v>
      </c>
      <c r="K137" s="162">
        <f>ROUND(E137*J137,2)</f>
        <v>8449.68</v>
      </c>
      <c r="L137" s="162">
        <v>21</v>
      </c>
      <c r="M137" s="162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2">
        <f>ROUND(E137*P137,2)</f>
        <v>0</v>
      </c>
      <c r="R137" s="162"/>
      <c r="S137" s="162" t="s">
        <v>127</v>
      </c>
      <c r="T137" s="162" t="s">
        <v>127</v>
      </c>
      <c r="U137" s="162">
        <v>0.13</v>
      </c>
      <c r="V137" s="162">
        <f>ROUND(E137*U137,2)</f>
        <v>20.16</v>
      </c>
      <c r="W137" s="162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128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194" t="s">
        <v>297</v>
      </c>
      <c r="D138" s="164"/>
      <c r="E138" s="165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130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32.299999999999997" outlineLevel="1" x14ac:dyDescent="0.2">
      <c r="A139" s="160"/>
      <c r="B139" s="161"/>
      <c r="C139" s="194" t="s">
        <v>279</v>
      </c>
      <c r="D139" s="164"/>
      <c r="E139" s="165">
        <v>72.38000000000001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130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ht="21.55" outlineLevel="1" x14ac:dyDescent="0.2">
      <c r="A140" s="160"/>
      <c r="B140" s="161"/>
      <c r="C140" s="194" t="s">
        <v>280</v>
      </c>
      <c r="D140" s="164"/>
      <c r="E140" s="165">
        <v>28.66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130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196" t="s">
        <v>221</v>
      </c>
      <c r="D141" s="166"/>
      <c r="E141" s="167">
        <v>101.04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130</v>
      </c>
      <c r="AH141" s="153">
        <v>1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194" t="s">
        <v>298</v>
      </c>
      <c r="D142" s="164"/>
      <c r="E142" s="165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130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194" t="s">
        <v>299</v>
      </c>
      <c r="D143" s="164"/>
      <c r="E143" s="165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130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94" t="s">
        <v>300</v>
      </c>
      <c r="D144" s="164"/>
      <c r="E144" s="165">
        <v>6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130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194" t="s">
        <v>301</v>
      </c>
      <c r="D145" s="164"/>
      <c r="E145" s="165">
        <v>2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130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196" t="s">
        <v>221</v>
      </c>
      <c r="D146" s="166"/>
      <c r="E146" s="167">
        <v>8</v>
      </c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130</v>
      </c>
      <c r="AH146" s="153">
        <v>1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194" t="s">
        <v>302</v>
      </c>
      <c r="D147" s="164"/>
      <c r="E147" s="165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130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194" t="s">
        <v>303</v>
      </c>
      <c r="D148" s="164"/>
      <c r="E148" s="165">
        <v>20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130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194" t="s">
        <v>304</v>
      </c>
      <c r="D149" s="164"/>
      <c r="E149" s="165">
        <v>26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130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196" t="s">
        <v>221</v>
      </c>
      <c r="D150" s="166"/>
      <c r="E150" s="167">
        <v>46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130</v>
      </c>
      <c r="AH150" s="153">
        <v>1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79">
        <v>51</v>
      </c>
      <c r="B151" s="180" t="s">
        <v>305</v>
      </c>
      <c r="C151" s="193" t="s">
        <v>306</v>
      </c>
      <c r="D151" s="181" t="s">
        <v>126</v>
      </c>
      <c r="E151" s="182">
        <v>204.58</v>
      </c>
      <c r="F151" s="183"/>
      <c r="G151" s="184">
        <f>ROUND(E151*F151,2)</f>
        <v>0</v>
      </c>
      <c r="H151" s="163">
        <v>0</v>
      </c>
      <c r="I151" s="162">
        <f>ROUND(E151*H151,2)</f>
        <v>0</v>
      </c>
      <c r="J151" s="163">
        <v>477.5</v>
      </c>
      <c r="K151" s="162">
        <f>ROUND(E151*J151,2)</f>
        <v>97686.95</v>
      </c>
      <c r="L151" s="162">
        <v>21</v>
      </c>
      <c r="M151" s="162">
        <f>G151*(1+L151/100)</f>
        <v>0</v>
      </c>
      <c r="N151" s="162">
        <v>0</v>
      </c>
      <c r="O151" s="162">
        <f>ROUND(E151*N151,2)</f>
        <v>0</v>
      </c>
      <c r="P151" s="162">
        <v>0</v>
      </c>
      <c r="Q151" s="162">
        <f>ROUND(E151*P151,2)</f>
        <v>0</v>
      </c>
      <c r="R151" s="162"/>
      <c r="S151" s="162" t="s">
        <v>127</v>
      </c>
      <c r="T151" s="162" t="s">
        <v>127</v>
      </c>
      <c r="U151" s="162">
        <v>1.1400000000000001</v>
      </c>
      <c r="V151" s="162">
        <f>ROUND(E151*U151,2)</f>
        <v>233.22</v>
      </c>
      <c r="W151" s="162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128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ht="32.299999999999997" outlineLevel="1" x14ac:dyDescent="0.2">
      <c r="A152" s="160"/>
      <c r="B152" s="161"/>
      <c r="C152" s="194" t="s">
        <v>307</v>
      </c>
      <c r="D152" s="164"/>
      <c r="E152" s="165">
        <v>144.76000000000002</v>
      </c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130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32.299999999999997" outlineLevel="1" x14ac:dyDescent="0.2">
      <c r="A153" s="160"/>
      <c r="B153" s="161"/>
      <c r="C153" s="194" t="s">
        <v>308</v>
      </c>
      <c r="D153" s="164"/>
      <c r="E153" s="165">
        <v>57.32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130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196" t="s">
        <v>221</v>
      </c>
      <c r="D154" s="166"/>
      <c r="E154" s="167">
        <v>202.08</v>
      </c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130</v>
      </c>
      <c r="AH154" s="153">
        <v>1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194" t="s">
        <v>222</v>
      </c>
      <c r="D155" s="164"/>
      <c r="E155" s="165">
        <v>2.5</v>
      </c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130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79">
        <v>52</v>
      </c>
      <c r="B156" s="180" t="s">
        <v>309</v>
      </c>
      <c r="C156" s="193" t="s">
        <v>310</v>
      </c>
      <c r="D156" s="181" t="s">
        <v>153</v>
      </c>
      <c r="E156" s="182">
        <v>119.944</v>
      </c>
      <c r="F156" s="183"/>
      <c r="G156" s="184">
        <f>ROUND(E156*F156,2)</f>
        <v>0</v>
      </c>
      <c r="H156" s="163">
        <v>19.200000000000003</v>
      </c>
      <c r="I156" s="162">
        <f>ROUND(E156*H156,2)</f>
        <v>2302.92</v>
      </c>
      <c r="J156" s="163">
        <v>0</v>
      </c>
      <c r="K156" s="162">
        <f>ROUND(E156*J156,2)</f>
        <v>0</v>
      </c>
      <c r="L156" s="162">
        <v>21</v>
      </c>
      <c r="M156" s="162">
        <f>G156*(1+L156/100)</f>
        <v>0</v>
      </c>
      <c r="N156" s="162">
        <v>2.2000000000000001E-4</v>
      </c>
      <c r="O156" s="162">
        <f>ROUND(E156*N156,2)</f>
        <v>0.03</v>
      </c>
      <c r="P156" s="162">
        <v>0</v>
      </c>
      <c r="Q156" s="162">
        <f>ROUND(E156*P156,2)</f>
        <v>0</v>
      </c>
      <c r="R156" s="162" t="s">
        <v>255</v>
      </c>
      <c r="S156" s="162" t="s">
        <v>311</v>
      </c>
      <c r="T156" s="162" t="s">
        <v>311</v>
      </c>
      <c r="U156" s="162">
        <v>0</v>
      </c>
      <c r="V156" s="162">
        <f>ROUND(E156*U156,2)</f>
        <v>0</v>
      </c>
      <c r="W156" s="162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256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194" t="s">
        <v>312</v>
      </c>
      <c r="D157" s="164"/>
      <c r="E157" s="165">
        <v>111.14400000000001</v>
      </c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130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194" t="s">
        <v>313</v>
      </c>
      <c r="D158" s="164"/>
      <c r="E158" s="165">
        <v>8.8000000000000007</v>
      </c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130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79">
        <v>53</v>
      </c>
      <c r="B159" s="180" t="s">
        <v>314</v>
      </c>
      <c r="C159" s="193" t="s">
        <v>315</v>
      </c>
      <c r="D159" s="181" t="s">
        <v>153</v>
      </c>
      <c r="E159" s="182">
        <v>50.6</v>
      </c>
      <c r="F159" s="183"/>
      <c r="G159" s="184">
        <f>ROUND(E159*F159,2)</f>
        <v>0</v>
      </c>
      <c r="H159" s="163">
        <v>278</v>
      </c>
      <c r="I159" s="162">
        <f>ROUND(E159*H159,2)</f>
        <v>14066.8</v>
      </c>
      <c r="J159" s="163">
        <v>0</v>
      </c>
      <c r="K159" s="162">
        <f>ROUND(E159*J159,2)</f>
        <v>0</v>
      </c>
      <c r="L159" s="162">
        <v>21</v>
      </c>
      <c r="M159" s="162">
        <f>G159*(1+L159/100)</f>
        <v>0</v>
      </c>
      <c r="N159" s="162">
        <v>2.2000000000000001E-4</v>
      </c>
      <c r="O159" s="162">
        <f>ROUND(E159*N159,2)</f>
        <v>0.01</v>
      </c>
      <c r="P159" s="162">
        <v>0</v>
      </c>
      <c r="Q159" s="162">
        <f>ROUND(E159*P159,2)</f>
        <v>0</v>
      </c>
      <c r="R159" s="162" t="s">
        <v>255</v>
      </c>
      <c r="S159" s="162" t="s">
        <v>127</v>
      </c>
      <c r="T159" s="162" t="s">
        <v>127</v>
      </c>
      <c r="U159" s="162">
        <v>0</v>
      </c>
      <c r="V159" s="162">
        <f>ROUND(E159*U159,2)</f>
        <v>0</v>
      </c>
      <c r="W159" s="162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256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60"/>
      <c r="B160" s="161"/>
      <c r="C160" s="194" t="s">
        <v>316</v>
      </c>
      <c r="D160" s="164"/>
      <c r="E160" s="165">
        <v>50.6</v>
      </c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130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79">
        <v>54</v>
      </c>
      <c r="B161" s="180" t="s">
        <v>317</v>
      </c>
      <c r="C161" s="193" t="s">
        <v>318</v>
      </c>
      <c r="D161" s="181" t="s">
        <v>126</v>
      </c>
      <c r="E161" s="182">
        <v>113.89400000000001</v>
      </c>
      <c r="F161" s="183"/>
      <c r="G161" s="184">
        <f>ROUND(E161*F161,2)</f>
        <v>0</v>
      </c>
      <c r="H161" s="163">
        <v>314</v>
      </c>
      <c r="I161" s="162">
        <f>ROUND(E161*H161,2)</f>
        <v>35762.720000000001</v>
      </c>
      <c r="J161" s="163">
        <v>0</v>
      </c>
      <c r="K161" s="162">
        <f>ROUND(E161*J161,2)</f>
        <v>0</v>
      </c>
      <c r="L161" s="162">
        <v>21</v>
      </c>
      <c r="M161" s="162">
        <f>G161*(1+L161/100)</f>
        <v>0</v>
      </c>
      <c r="N161" s="162">
        <v>1.26E-2</v>
      </c>
      <c r="O161" s="162">
        <f>ROUND(E161*N161,2)</f>
        <v>1.44</v>
      </c>
      <c r="P161" s="162">
        <v>0</v>
      </c>
      <c r="Q161" s="162">
        <f>ROUND(E161*P161,2)</f>
        <v>0</v>
      </c>
      <c r="R161" s="162" t="s">
        <v>255</v>
      </c>
      <c r="S161" s="162" t="s">
        <v>127</v>
      </c>
      <c r="T161" s="162" t="s">
        <v>127</v>
      </c>
      <c r="U161" s="162">
        <v>0</v>
      </c>
      <c r="V161" s="162">
        <f>ROUND(E161*U161,2)</f>
        <v>0</v>
      </c>
      <c r="W161" s="162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256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197" t="s">
        <v>319</v>
      </c>
      <c r="D162" s="168"/>
      <c r="E162" s="169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130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ht="32.299999999999997" outlineLevel="1" x14ac:dyDescent="0.2">
      <c r="A163" s="160"/>
      <c r="B163" s="161"/>
      <c r="C163" s="198" t="s">
        <v>320</v>
      </c>
      <c r="D163" s="168"/>
      <c r="E163" s="169">
        <v>144.76000000000002</v>
      </c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130</v>
      </c>
      <c r="AH163" s="153">
        <v>2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32.299999999999997" outlineLevel="1" x14ac:dyDescent="0.2">
      <c r="A164" s="160"/>
      <c r="B164" s="161"/>
      <c r="C164" s="198" t="s">
        <v>321</v>
      </c>
      <c r="D164" s="168"/>
      <c r="E164" s="169">
        <v>57.32</v>
      </c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130</v>
      </c>
      <c r="AH164" s="153">
        <v>2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199" t="s">
        <v>322</v>
      </c>
      <c r="D165" s="170"/>
      <c r="E165" s="171">
        <v>202.08</v>
      </c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130</v>
      </c>
      <c r="AH165" s="153">
        <v>3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197" t="s">
        <v>323</v>
      </c>
      <c r="D166" s="168"/>
      <c r="E166" s="169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130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60"/>
      <c r="B167" s="161"/>
      <c r="C167" s="196" t="s">
        <v>221</v>
      </c>
      <c r="D167" s="166"/>
      <c r="E167" s="167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130</v>
      </c>
      <c r="AH167" s="153">
        <v>1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194" t="s">
        <v>324</v>
      </c>
      <c r="D168" s="164"/>
      <c r="E168" s="165">
        <v>111.14400000000001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130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194" t="s">
        <v>325</v>
      </c>
      <c r="D169" s="164"/>
      <c r="E169" s="165">
        <v>2.75</v>
      </c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130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79">
        <v>55</v>
      </c>
      <c r="B170" s="180" t="s">
        <v>326</v>
      </c>
      <c r="C170" s="193" t="s">
        <v>327</v>
      </c>
      <c r="D170" s="181" t="s">
        <v>126</v>
      </c>
      <c r="E170" s="182">
        <v>113.89400000000001</v>
      </c>
      <c r="F170" s="183"/>
      <c r="G170" s="184">
        <f>ROUND(E170*F170,2)</f>
        <v>0</v>
      </c>
      <c r="H170" s="163">
        <v>370</v>
      </c>
      <c r="I170" s="162">
        <f>ROUND(E170*H170,2)</f>
        <v>42140.78</v>
      </c>
      <c r="J170" s="163">
        <v>0</v>
      </c>
      <c r="K170" s="162">
        <f>ROUND(E170*J170,2)</f>
        <v>0</v>
      </c>
      <c r="L170" s="162">
        <v>21</v>
      </c>
      <c r="M170" s="162">
        <f>G170*(1+L170/100)</f>
        <v>0</v>
      </c>
      <c r="N170" s="162">
        <v>1.26E-2</v>
      </c>
      <c r="O170" s="162">
        <f>ROUND(E170*N170,2)</f>
        <v>1.44</v>
      </c>
      <c r="P170" s="162">
        <v>0</v>
      </c>
      <c r="Q170" s="162">
        <f>ROUND(E170*P170,2)</f>
        <v>0</v>
      </c>
      <c r="R170" s="162" t="s">
        <v>255</v>
      </c>
      <c r="S170" s="162" t="s">
        <v>127</v>
      </c>
      <c r="T170" s="162" t="s">
        <v>127</v>
      </c>
      <c r="U170" s="162">
        <v>0</v>
      </c>
      <c r="V170" s="162">
        <f>ROUND(E170*U170,2)</f>
        <v>0</v>
      </c>
      <c r="W170" s="162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256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194" t="s">
        <v>328</v>
      </c>
      <c r="D171" s="164"/>
      <c r="E171" s="165">
        <v>113.89400000000001</v>
      </c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130</v>
      </c>
      <c r="AH171" s="153">
        <v>5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85">
        <v>56</v>
      </c>
      <c r="B172" s="186" t="s">
        <v>329</v>
      </c>
      <c r="C172" s="195" t="s">
        <v>330</v>
      </c>
      <c r="D172" s="187" t="s">
        <v>225</v>
      </c>
      <c r="E172" s="188">
        <v>2.9076500000000003</v>
      </c>
      <c r="F172" s="189"/>
      <c r="G172" s="190">
        <f>ROUND(E172*F172,2)</f>
        <v>0</v>
      </c>
      <c r="H172" s="163">
        <v>0</v>
      </c>
      <c r="I172" s="162">
        <f>ROUND(E172*H172,2)</f>
        <v>0</v>
      </c>
      <c r="J172" s="163">
        <v>523</v>
      </c>
      <c r="K172" s="162">
        <f>ROUND(E172*J172,2)</f>
        <v>1520.7</v>
      </c>
      <c r="L172" s="162">
        <v>21</v>
      </c>
      <c r="M172" s="162">
        <f>G172*(1+L172/100)</f>
        <v>0</v>
      </c>
      <c r="N172" s="162">
        <v>0</v>
      </c>
      <c r="O172" s="162">
        <f>ROUND(E172*N172,2)</f>
        <v>0</v>
      </c>
      <c r="P172" s="162">
        <v>0</v>
      </c>
      <c r="Q172" s="162">
        <f>ROUND(E172*P172,2)</f>
        <v>0</v>
      </c>
      <c r="R172" s="162"/>
      <c r="S172" s="162" t="s">
        <v>127</v>
      </c>
      <c r="T172" s="162" t="s">
        <v>127</v>
      </c>
      <c r="U172" s="162">
        <v>1.2650000000000001</v>
      </c>
      <c r="V172" s="162">
        <f>ROUND(E172*U172,2)</f>
        <v>3.68</v>
      </c>
      <c r="W172" s="162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226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ht="13.5" x14ac:dyDescent="0.2">
      <c r="A173" s="173" t="s">
        <v>122</v>
      </c>
      <c r="B173" s="174" t="s">
        <v>87</v>
      </c>
      <c r="C173" s="192" t="s">
        <v>88</v>
      </c>
      <c r="D173" s="175"/>
      <c r="E173" s="176"/>
      <c r="F173" s="177"/>
      <c r="G173" s="178">
        <f>SUMIF(AG174:AG181,"&lt;&gt;NOR",G174:G181)</f>
        <v>0</v>
      </c>
      <c r="H173" s="172"/>
      <c r="I173" s="172">
        <f>SUM(I174:I181)</f>
        <v>327.40000000000003</v>
      </c>
      <c r="J173" s="172"/>
      <c r="K173" s="172">
        <f>SUM(K174:K181)</f>
        <v>1222.76</v>
      </c>
      <c r="L173" s="172"/>
      <c r="M173" s="172">
        <f>SUM(M174:M181)</f>
        <v>0</v>
      </c>
      <c r="N173" s="172"/>
      <c r="O173" s="172">
        <f>SUM(O174:O181)</f>
        <v>0</v>
      </c>
      <c r="P173" s="172"/>
      <c r="Q173" s="172">
        <f>SUM(Q174:Q181)</f>
        <v>0</v>
      </c>
      <c r="R173" s="172"/>
      <c r="S173" s="172"/>
      <c r="T173" s="172"/>
      <c r="U173" s="172"/>
      <c r="V173" s="172">
        <f>SUM(V174:V181)</f>
        <v>3.14</v>
      </c>
      <c r="W173" s="172"/>
      <c r="AG173" t="s">
        <v>123</v>
      </c>
    </row>
    <row r="174" spans="1:60" outlineLevel="1" x14ac:dyDescent="0.2">
      <c r="A174" s="179">
        <v>57</v>
      </c>
      <c r="B174" s="180" t="s">
        <v>331</v>
      </c>
      <c r="C174" s="193" t="s">
        <v>332</v>
      </c>
      <c r="D174" s="181" t="s">
        <v>126</v>
      </c>
      <c r="E174" s="182">
        <v>4.32</v>
      </c>
      <c r="F174" s="183"/>
      <c r="G174" s="184">
        <f>ROUND(E174*F174,2)</f>
        <v>0</v>
      </c>
      <c r="H174" s="163">
        <v>1.27</v>
      </c>
      <c r="I174" s="162">
        <f>ROUND(E174*H174,2)</f>
        <v>5.49</v>
      </c>
      <c r="J174" s="163">
        <v>24.23</v>
      </c>
      <c r="K174" s="162">
        <f>ROUND(E174*J174,2)</f>
        <v>104.67</v>
      </c>
      <c r="L174" s="162">
        <v>21</v>
      </c>
      <c r="M174" s="162">
        <f>G174*(1+L174/100)</f>
        <v>0</v>
      </c>
      <c r="N174" s="162">
        <v>1.0000000000000001E-5</v>
      </c>
      <c r="O174" s="162">
        <f>ROUND(E174*N174,2)</f>
        <v>0</v>
      </c>
      <c r="P174" s="162">
        <v>0</v>
      </c>
      <c r="Q174" s="162">
        <f>ROUND(E174*P174,2)</f>
        <v>0</v>
      </c>
      <c r="R174" s="162"/>
      <c r="S174" s="162" t="s">
        <v>127</v>
      </c>
      <c r="T174" s="162" t="s">
        <v>127</v>
      </c>
      <c r="U174" s="162">
        <v>7.2000000000000008E-2</v>
      </c>
      <c r="V174" s="162">
        <f>ROUND(E174*U174,2)</f>
        <v>0.31</v>
      </c>
      <c r="W174" s="162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128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194" t="s">
        <v>333</v>
      </c>
      <c r="D175" s="164"/>
      <c r="E175" s="165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130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194" t="s">
        <v>334</v>
      </c>
      <c r="D176" s="164"/>
      <c r="E176" s="165">
        <v>1.4400000000000002</v>
      </c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130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194" t="s">
        <v>335</v>
      </c>
      <c r="D177" s="164"/>
      <c r="E177" s="165">
        <v>2.8800000000000003</v>
      </c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130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79">
        <v>58</v>
      </c>
      <c r="B178" s="180" t="s">
        <v>336</v>
      </c>
      <c r="C178" s="193" t="s">
        <v>337</v>
      </c>
      <c r="D178" s="181" t="s">
        <v>126</v>
      </c>
      <c r="E178" s="182">
        <v>7.2</v>
      </c>
      <c r="F178" s="183"/>
      <c r="G178" s="184">
        <f>ROUND(E178*F178,2)</f>
        <v>0</v>
      </c>
      <c r="H178" s="163">
        <v>44.71</v>
      </c>
      <c r="I178" s="162">
        <f>ROUND(E178*H178,2)</f>
        <v>321.91000000000003</v>
      </c>
      <c r="J178" s="163">
        <v>155.29000000000002</v>
      </c>
      <c r="K178" s="162">
        <f>ROUND(E178*J178,2)</f>
        <v>1118.0899999999999</v>
      </c>
      <c r="L178" s="162">
        <v>21</v>
      </c>
      <c r="M178" s="162">
        <f>G178*(1+L178/100)</f>
        <v>0</v>
      </c>
      <c r="N178" s="162">
        <v>3.4000000000000002E-4</v>
      </c>
      <c r="O178" s="162">
        <f>ROUND(E178*N178,2)</f>
        <v>0</v>
      </c>
      <c r="P178" s="162">
        <v>0</v>
      </c>
      <c r="Q178" s="162">
        <f>ROUND(E178*P178,2)</f>
        <v>0</v>
      </c>
      <c r="R178" s="162"/>
      <c r="S178" s="162" t="s">
        <v>127</v>
      </c>
      <c r="T178" s="162" t="s">
        <v>127</v>
      </c>
      <c r="U178" s="162">
        <v>0.39300000000000002</v>
      </c>
      <c r="V178" s="162">
        <f>ROUND(E178*U178,2)</f>
        <v>2.83</v>
      </c>
      <c r="W178" s="162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128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194" t="s">
        <v>333</v>
      </c>
      <c r="D179" s="164"/>
      <c r="E179" s="165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130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194" t="s">
        <v>338</v>
      </c>
      <c r="D180" s="164"/>
      <c r="E180" s="165">
        <v>2.8800000000000003</v>
      </c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130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60"/>
      <c r="B181" s="161"/>
      <c r="C181" s="194" t="s">
        <v>339</v>
      </c>
      <c r="D181" s="164"/>
      <c r="E181" s="165">
        <v>4.32</v>
      </c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130</v>
      </c>
      <c r="AH181" s="153">
        <v>0</v>
      </c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13.5" x14ac:dyDescent="0.2">
      <c r="A182" s="173" t="s">
        <v>122</v>
      </c>
      <c r="B182" s="174" t="s">
        <v>89</v>
      </c>
      <c r="C182" s="192" t="s">
        <v>90</v>
      </c>
      <c r="D182" s="175"/>
      <c r="E182" s="176"/>
      <c r="F182" s="177"/>
      <c r="G182" s="178">
        <f>SUMIF(AG183:AG193,"&lt;&gt;NOR",G183:G193)</f>
        <v>0</v>
      </c>
      <c r="H182" s="172"/>
      <c r="I182" s="172">
        <f>SUM(I183:I193)</f>
        <v>486.30999999999995</v>
      </c>
      <c r="J182" s="172"/>
      <c r="K182" s="172">
        <f>SUM(K183:K193)</f>
        <v>5511.32</v>
      </c>
      <c r="L182" s="172"/>
      <c r="M182" s="172">
        <f>SUM(M183:M193)</f>
        <v>0</v>
      </c>
      <c r="N182" s="172"/>
      <c r="O182" s="172">
        <f>SUM(O183:O193)</f>
        <v>0.01</v>
      </c>
      <c r="P182" s="172"/>
      <c r="Q182" s="172">
        <f>SUM(Q183:Q193)</f>
        <v>0</v>
      </c>
      <c r="R182" s="172"/>
      <c r="S182" s="172"/>
      <c r="T182" s="172"/>
      <c r="U182" s="172"/>
      <c r="V182" s="172">
        <f>SUM(V183:V193)</f>
        <v>13.469999999999999</v>
      </c>
      <c r="W182" s="172"/>
      <c r="AG182" t="s">
        <v>123</v>
      </c>
    </row>
    <row r="183" spans="1:60" outlineLevel="1" x14ac:dyDescent="0.2">
      <c r="A183" s="179">
        <v>59</v>
      </c>
      <c r="B183" s="180" t="s">
        <v>340</v>
      </c>
      <c r="C183" s="193" t="s">
        <v>341</v>
      </c>
      <c r="D183" s="181" t="s">
        <v>126</v>
      </c>
      <c r="E183" s="182">
        <v>27.3216</v>
      </c>
      <c r="F183" s="183"/>
      <c r="G183" s="184">
        <f>ROUND(E183*F183,2)</f>
        <v>0</v>
      </c>
      <c r="H183" s="163">
        <v>9.0000000000000011E-2</v>
      </c>
      <c r="I183" s="162">
        <f>ROUND(E183*H183,2)</f>
        <v>2.46</v>
      </c>
      <c r="J183" s="163">
        <v>28.51</v>
      </c>
      <c r="K183" s="162">
        <f>ROUND(E183*J183,2)</f>
        <v>778.94</v>
      </c>
      <c r="L183" s="162">
        <v>21</v>
      </c>
      <c r="M183" s="162">
        <f>G183*(1+L183/100)</f>
        <v>0</v>
      </c>
      <c r="N183" s="162">
        <v>0</v>
      </c>
      <c r="O183" s="162">
        <f>ROUND(E183*N183,2)</f>
        <v>0</v>
      </c>
      <c r="P183" s="162">
        <v>0</v>
      </c>
      <c r="Q183" s="162">
        <f>ROUND(E183*P183,2)</f>
        <v>0</v>
      </c>
      <c r="R183" s="162"/>
      <c r="S183" s="162" t="s">
        <v>127</v>
      </c>
      <c r="T183" s="162" t="s">
        <v>127</v>
      </c>
      <c r="U183" s="162">
        <v>6.9710000000000008E-2</v>
      </c>
      <c r="V183" s="162">
        <f>ROUND(E183*U183,2)</f>
        <v>1.9</v>
      </c>
      <c r="W183" s="162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128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32.299999999999997" outlineLevel="1" x14ac:dyDescent="0.2">
      <c r="A184" s="160"/>
      <c r="B184" s="161"/>
      <c r="C184" s="194" t="s">
        <v>342</v>
      </c>
      <c r="D184" s="164"/>
      <c r="E184" s="165">
        <v>11.6448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130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ht="32.299999999999997" outlineLevel="1" x14ac:dyDescent="0.2">
      <c r="A185" s="160"/>
      <c r="B185" s="161"/>
      <c r="C185" s="194" t="s">
        <v>343</v>
      </c>
      <c r="D185" s="164"/>
      <c r="E185" s="165">
        <v>15.6768</v>
      </c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130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79">
        <v>60</v>
      </c>
      <c r="B186" s="180" t="s">
        <v>344</v>
      </c>
      <c r="C186" s="193" t="s">
        <v>345</v>
      </c>
      <c r="D186" s="181" t="s">
        <v>126</v>
      </c>
      <c r="E186" s="182">
        <v>65.121600000000001</v>
      </c>
      <c r="F186" s="183"/>
      <c r="G186" s="184">
        <f>ROUND(E186*F186,2)</f>
        <v>0</v>
      </c>
      <c r="H186" s="163">
        <v>9.0000000000000011E-2</v>
      </c>
      <c r="I186" s="162">
        <f>ROUND(E186*H186,2)</f>
        <v>5.86</v>
      </c>
      <c r="J186" s="163">
        <v>17.71</v>
      </c>
      <c r="K186" s="162">
        <f>ROUND(E186*J186,2)</f>
        <v>1153.3</v>
      </c>
      <c r="L186" s="162">
        <v>21</v>
      </c>
      <c r="M186" s="162">
        <f>G186*(1+L186/100)</f>
        <v>0</v>
      </c>
      <c r="N186" s="162">
        <v>0</v>
      </c>
      <c r="O186" s="162">
        <f>ROUND(E186*N186,2)</f>
        <v>0</v>
      </c>
      <c r="P186" s="162">
        <v>0</v>
      </c>
      <c r="Q186" s="162">
        <f>ROUND(E186*P186,2)</f>
        <v>0</v>
      </c>
      <c r="R186" s="162"/>
      <c r="S186" s="162" t="s">
        <v>127</v>
      </c>
      <c r="T186" s="162" t="s">
        <v>127</v>
      </c>
      <c r="U186" s="162">
        <v>4.3220000000000001E-2</v>
      </c>
      <c r="V186" s="162">
        <f>ROUND(E186*U186,2)</f>
        <v>2.81</v>
      </c>
      <c r="W186" s="162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128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60"/>
      <c r="B187" s="161"/>
      <c r="C187" s="194" t="s">
        <v>144</v>
      </c>
      <c r="D187" s="164"/>
      <c r="E187" s="165">
        <v>27.3216</v>
      </c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130</v>
      </c>
      <c r="AH187" s="153">
        <v>5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194" t="s">
        <v>346</v>
      </c>
      <c r="D188" s="164"/>
      <c r="E188" s="165">
        <v>37.800000000000004</v>
      </c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130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79">
        <v>61</v>
      </c>
      <c r="B189" s="180" t="s">
        <v>347</v>
      </c>
      <c r="C189" s="193" t="s">
        <v>348</v>
      </c>
      <c r="D189" s="181" t="s">
        <v>126</v>
      </c>
      <c r="E189" s="182">
        <v>65.121600000000001</v>
      </c>
      <c r="F189" s="183"/>
      <c r="G189" s="184">
        <f>ROUND(E189*F189,2)</f>
        <v>0</v>
      </c>
      <c r="H189" s="163">
        <v>3.2300000000000004</v>
      </c>
      <c r="I189" s="162">
        <f>ROUND(E189*H189,2)</f>
        <v>210.34</v>
      </c>
      <c r="J189" s="163">
        <v>13.270000000000001</v>
      </c>
      <c r="K189" s="162">
        <f>ROUND(E189*J189,2)</f>
        <v>864.16</v>
      </c>
      <c r="L189" s="162">
        <v>21</v>
      </c>
      <c r="M189" s="162">
        <f>G189*(1+L189/100)</f>
        <v>0</v>
      </c>
      <c r="N189" s="162">
        <v>7.0000000000000007E-5</v>
      </c>
      <c r="O189" s="162">
        <f>ROUND(E189*N189,2)</f>
        <v>0</v>
      </c>
      <c r="P189" s="162">
        <v>0</v>
      </c>
      <c r="Q189" s="162">
        <f>ROUND(E189*P189,2)</f>
        <v>0</v>
      </c>
      <c r="R189" s="162"/>
      <c r="S189" s="162" t="s">
        <v>127</v>
      </c>
      <c r="T189" s="162" t="s">
        <v>127</v>
      </c>
      <c r="U189" s="162">
        <v>3.2480000000000002E-2</v>
      </c>
      <c r="V189" s="162">
        <f>ROUND(E189*U189,2)</f>
        <v>2.12</v>
      </c>
      <c r="W189" s="162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128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60"/>
      <c r="B190" s="161"/>
      <c r="C190" s="194" t="s">
        <v>349</v>
      </c>
      <c r="D190" s="164"/>
      <c r="E190" s="165">
        <v>27.3216</v>
      </c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130</v>
      </c>
      <c r="AH190" s="153">
        <v>5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194" t="s">
        <v>350</v>
      </c>
      <c r="D191" s="164"/>
      <c r="E191" s="165">
        <v>37.800000000000004</v>
      </c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130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79">
        <v>62</v>
      </c>
      <c r="B192" s="180" t="s">
        <v>351</v>
      </c>
      <c r="C192" s="193" t="s">
        <v>352</v>
      </c>
      <c r="D192" s="181" t="s">
        <v>126</v>
      </c>
      <c r="E192" s="182">
        <v>65.121600000000001</v>
      </c>
      <c r="F192" s="183"/>
      <c r="G192" s="184">
        <f>ROUND(E192*F192,2)</f>
        <v>0</v>
      </c>
      <c r="H192" s="163">
        <v>4.1100000000000003</v>
      </c>
      <c r="I192" s="162">
        <f>ROUND(E192*H192,2)</f>
        <v>267.64999999999998</v>
      </c>
      <c r="J192" s="163">
        <v>41.690000000000005</v>
      </c>
      <c r="K192" s="162">
        <f>ROUND(E192*J192,2)</f>
        <v>2714.92</v>
      </c>
      <c r="L192" s="162">
        <v>21</v>
      </c>
      <c r="M192" s="162">
        <f>G192*(1+L192/100)</f>
        <v>0</v>
      </c>
      <c r="N192" s="162">
        <v>1.5000000000000001E-4</v>
      </c>
      <c r="O192" s="162">
        <f>ROUND(E192*N192,2)</f>
        <v>0.01</v>
      </c>
      <c r="P192" s="162">
        <v>0</v>
      </c>
      <c r="Q192" s="162">
        <f>ROUND(E192*P192,2)</f>
        <v>0</v>
      </c>
      <c r="R192" s="162"/>
      <c r="S192" s="162" t="s">
        <v>127</v>
      </c>
      <c r="T192" s="162" t="s">
        <v>127</v>
      </c>
      <c r="U192" s="162">
        <v>0.10191</v>
      </c>
      <c r="V192" s="162">
        <f>ROUND(E192*U192,2)</f>
        <v>6.64</v>
      </c>
      <c r="W192" s="162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128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194" t="s">
        <v>353</v>
      </c>
      <c r="D193" s="164"/>
      <c r="E193" s="165">
        <v>65.121600000000001</v>
      </c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130</v>
      </c>
      <c r="AH193" s="153">
        <v>5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ht="13.5" x14ac:dyDescent="0.2">
      <c r="A194" s="173" t="s">
        <v>122</v>
      </c>
      <c r="B194" s="174" t="s">
        <v>91</v>
      </c>
      <c r="C194" s="192" t="s">
        <v>92</v>
      </c>
      <c r="D194" s="175"/>
      <c r="E194" s="176"/>
      <c r="F194" s="177"/>
      <c r="G194" s="178">
        <f>SUMIF(AG195:AG201,"&lt;&gt;NOR",G195:G201)</f>
        <v>0</v>
      </c>
      <c r="H194" s="172"/>
      <c r="I194" s="172">
        <f>SUM(I195:I201)</f>
        <v>0</v>
      </c>
      <c r="J194" s="172"/>
      <c r="K194" s="172">
        <f>SUM(K195:K201)</f>
        <v>79632</v>
      </c>
      <c r="L194" s="172"/>
      <c r="M194" s="172">
        <f>SUM(M195:M201)</f>
        <v>0</v>
      </c>
      <c r="N194" s="172"/>
      <c r="O194" s="172">
        <f>SUM(O195:O201)</f>
        <v>0</v>
      </c>
      <c r="P194" s="172"/>
      <c r="Q194" s="172">
        <f>SUM(Q195:Q201)</f>
        <v>0</v>
      </c>
      <c r="R194" s="172"/>
      <c r="S194" s="172"/>
      <c r="T194" s="172"/>
      <c r="U194" s="172"/>
      <c r="V194" s="172">
        <f>SUM(V195:V201)</f>
        <v>12</v>
      </c>
      <c r="W194" s="172"/>
      <c r="AG194" t="s">
        <v>123</v>
      </c>
    </row>
    <row r="195" spans="1:60" ht="21.55" outlineLevel="1" x14ac:dyDescent="0.2">
      <c r="A195" s="179">
        <v>63</v>
      </c>
      <c r="B195" s="180" t="s">
        <v>354</v>
      </c>
      <c r="C195" s="193" t="s">
        <v>355</v>
      </c>
      <c r="D195" s="181" t="s">
        <v>229</v>
      </c>
      <c r="E195" s="182">
        <v>2</v>
      </c>
      <c r="F195" s="183"/>
      <c r="G195" s="184">
        <f>ROUND(E195*F195,2)</f>
        <v>0</v>
      </c>
      <c r="H195" s="163">
        <v>0</v>
      </c>
      <c r="I195" s="162">
        <f>ROUND(E195*H195,2)</f>
        <v>0</v>
      </c>
      <c r="J195" s="163">
        <v>23400</v>
      </c>
      <c r="K195" s="162">
        <f>ROUND(E195*J195,2)</f>
        <v>46800</v>
      </c>
      <c r="L195" s="162">
        <v>21</v>
      </c>
      <c r="M195" s="162">
        <f>G195*(1+L195/100)</f>
        <v>0</v>
      </c>
      <c r="N195" s="162">
        <v>0</v>
      </c>
      <c r="O195" s="162">
        <f>ROUND(E195*N195,2)</f>
        <v>0</v>
      </c>
      <c r="P195" s="162">
        <v>0</v>
      </c>
      <c r="Q195" s="162">
        <f>ROUND(E195*P195,2)</f>
        <v>0</v>
      </c>
      <c r="R195" s="162"/>
      <c r="S195" s="162" t="s">
        <v>134</v>
      </c>
      <c r="T195" s="162" t="s">
        <v>135</v>
      </c>
      <c r="U195" s="162">
        <v>0</v>
      </c>
      <c r="V195" s="162">
        <f>ROUND(E195*U195,2)</f>
        <v>0</v>
      </c>
      <c r="W195" s="162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128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60"/>
      <c r="B196" s="161"/>
      <c r="C196" s="194" t="s">
        <v>240</v>
      </c>
      <c r="D196" s="164"/>
      <c r="E196" s="165">
        <v>1</v>
      </c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130</v>
      </c>
      <c r="AH196" s="153">
        <v>0</v>
      </c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60"/>
      <c r="B197" s="161"/>
      <c r="C197" s="194" t="s">
        <v>356</v>
      </c>
      <c r="D197" s="164"/>
      <c r="E197" s="165">
        <v>1</v>
      </c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 t="s">
        <v>130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85">
        <v>64</v>
      </c>
      <c r="B198" s="186" t="s">
        <v>357</v>
      </c>
      <c r="C198" s="195" t="s">
        <v>358</v>
      </c>
      <c r="D198" s="187" t="s">
        <v>133</v>
      </c>
      <c r="E198" s="188">
        <v>2</v>
      </c>
      <c r="F198" s="189"/>
      <c r="G198" s="190">
        <f>ROUND(E198*F198,2)</f>
        <v>0</v>
      </c>
      <c r="H198" s="163">
        <v>0</v>
      </c>
      <c r="I198" s="162">
        <f>ROUND(E198*H198,2)</f>
        <v>0</v>
      </c>
      <c r="J198" s="163">
        <v>12300</v>
      </c>
      <c r="K198" s="162">
        <f>ROUND(E198*J198,2)</f>
        <v>24600</v>
      </c>
      <c r="L198" s="162">
        <v>21</v>
      </c>
      <c r="M198" s="162">
        <f>G198*(1+L198/100)</f>
        <v>0</v>
      </c>
      <c r="N198" s="162">
        <v>0</v>
      </c>
      <c r="O198" s="162">
        <f>ROUND(E198*N198,2)</f>
        <v>0</v>
      </c>
      <c r="P198" s="162">
        <v>0</v>
      </c>
      <c r="Q198" s="162">
        <f>ROUND(E198*P198,2)</f>
        <v>0</v>
      </c>
      <c r="R198" s="162"/>
      <c r="S198" s="162" t="s">
        <v>134</v>
      </c>
      <c r="T198" s="162" t="s">
        <v>135</v>
      </c>
      <c r="U198" s="162">
        <v>0</v>
      </c>
      <c r="V198" s="162">
        <f>ROUND(E198*U198,2)</f>
        <v>0</v>
      </c>
      <c r="W198" s="162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128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79">
        <v>65</v>
      </c>
      <c r="B199" s="180" t="s">
        <v>359</v>
      </c>
      <c r="C199" s="193" t="s">
        <v>360</v>
      </c>
      <c r="D199" s="181" t="s">
        <v>361</v>
      </c>
      <c r="E199" s="182">
        <v>12</v>
      </c>
      <c r="F199" s="183"/>
      <c r="G199" s="184">
        <f>ROUND(E199*F199,2)</f>
        <v>0</v>
      </c>
      <c r="H199" s="163">
        <v>0</v>
      </c>
      <c r="I199" s="162">
        <f>ROUND(E199*H199,2)</f>
        <v>0</v>
      </c>
      <c r="J199" s="163">
        <v>686</v>
      </c>
      <c r="K199" s="162">
        <f>ROUND(E199*J199,2)</f>
        <v>8232</v>
      </c>
      <c r="L199" s="162">
        <v>21</v>
      </c>
      <c r="M199" s="162">
        <f>G199*(1+L199/100)</f>
        <v>0</v>
      </c>
      <c r="N199" s="162">
        <v>0</v>
      </c>
      <c r="O199" s="162">
        <f>ROUND(E199*N199,2)</f>
        <v>0</v>
      </c>
      <c r="P199" s="162">
        <v>0</v>
      </c>
      <c r="Q199" s="162">
        <f>ROUND(E199*P199,2)</f>
        <v>0</v>
      </c>
      <c r="R199" s="162" t="s">
        <v>362</v>
      </c>
      <c r="S199" s="162" t="s">
        <v>127</v>
      </c>
      <c r="T199" s="162" t="s">
        <v>127</v>
      </c>
      <c r="U199" s="162">
        <v>1</v>
      </c>
      <c r="V199" s="162">
        <f>ROUND(E199*U199,2)</f>
        <v>12</v>
      </c>
      <c r="W199" s="162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363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60"/>
      <c r="B200" s="161"/>
      <c r="C200" s="194" t="s">
        <v>233</v>
      </c>
      <c r="D200" s="164"/>
      <c r="E200" s="165">
        <v>6</v>
      </c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130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60"/>
      <c r="B201" s="161"/>
      <c r="C201" s="194" t="s">
        <v>364</v>
      </c>
      <c r="D201" s="164"/>
      <c r="E201" s="165">
        <v>6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130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ht="13.5" x14ac:dyDescent="0.2">
      <c r="A202" s="173" t="s">
        <v>122</v>
      </c>
      <c r="B202" s="174" t="s">
        <v>93</v>
      </c>
      <c r="C202" s="192" t="s">
        <v>94</v>
      </c>
      <c r="D202" s="175"/>
      <c r="E202" s="176"/>
      <c r="F202" s="177"/>
      <c r="G202" s="178">
        <f>SUMIF(AG203:AG208,"&lt;&gt;NOR",G203:G208)</f>
        <v>0</v>
      </c>
      <c r="H202" s="172"/>
      <c r="I202" s="172">
        <f>SUM(I203:I208)</f>
        <v>0</v>
      </c>
      <c r="J202" s="172"/>
      <c r="K202" s="172">
        <f>SUM(K203:K208)</f>
        <v>43684.36</v>
      </c>
      <c r="L202" s="172"/>
      <c r="M202" s="172">
        <f>SUM(M203:M208)</f>
        <v>0</v>
      </c>
      <c r="N202" s="172"/>
      <c r="O202" s="172">
        <f>SUM(O203:O208)</f>
        <v>0</v>
      </c>
      <c r="P202" s="172"/>
      <c r="Q202" s="172">
        <f>SUM(Q203:Q208)</f>
        <v>0</v>
      </c>
      <c r="R202" s="172"/>
      <c r="S202" s="172"/>
      <c r="T202" s="172"/>
      <c r="U202" s="172"/>
      <c r="V202" s="172">
        <f>SUM(V203:V208)</f>
        <v>83.68</v>
      </c>
      <c r="W202" s="172"/>
      <c r="AG202" t="s">
        <v>123</v>
      </c>
    </row>
    <row r="203" spans="1:60" outlineLevel="1" x14ac:dyDescent="0.2">
      <c r="A203" s="185">
        <v>66</v>
      </c>
      <c r="B203" s="186" t="s">
        <v>365</v>
      </c>
      <c r="C203" s="195" t="s">
        <v>366</v>
      </c>
      <c r="D203" s="187" t="s">
        <v>225</v>
      </c>
      <c r="E203" s="188">
        <v>17.264500000000002</v>
      </c>
      <c r="F203" s="189"/>
      <c r="G203" s="190">
        <f t="shared" ref="G203:G208" si="0">ROUND(E203*F203,2)</f>
        <v>0</v>
      </c>
      <c r="H203" s="163">
        <v>0</v>
      </c>
      <c r="I203" s="162">
        <f t="shared" ref="I203:I208" si="1">ROUND(E203*H203,2)</f>
        <v>0</v>
      </c>
      <c r="J203" s="163">
        <v>145.5</v>
      </c>
      <c r="K203" s="162">
        <f t="shared" ref="K203:K208" si="2">ROUND(E203*J203,2)</f>
        <v>2511.98</v>
      </c>
      <c r="L203" s="162">
        <v>21</v>
      </c>
      <c r="M203" s="162">
        <f t="shared" ref="M203:M208" si="3">G203*(1+L203/100)</f>
        <v>0</v>
      </c>
      <c r="N203" s="162">
        <v>0</v>
      </c>
      <c r="O203" s="162">
        <f t="shared" ref="O203:O208" si="4">ROUND(E203*N203,2)</f>
        <v>0</v>
      </c>
      <c r="P203" s="162">
        <v>0</v>
      </c>
      <c r="Q203" s="162">
        <f t="shared" ref="Q203:Q208" si="5">ROUND(E203*P203,2)</f>
        <v>0</v>
      </c>
      <c r="R203" s="162"/>
      <c r="S203" s="162" t="s">
        <v>127</v>
      </c>
      <c r="T203" s="162" t="s">
        <v>127</v>
      </c>
      <c r="U203" s="162">
        <v>0.27700000000000002</v>
      </c>
      <c r="V203" s="162">
        <f t="shared" ref="V203:V208" si="6">ROUND(E203*U203,2)</f>
        <v>4.78</v>
      </c>
      <c r="W203" s="162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 t="s">
        <v>367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85">
        <v>67</v>
      </c>
      <c r="B204" s="186" t="s">
        <v>368</v>
      </c>
      <c r="C204" s="195" t="s">
        <v>369</v>
      </c>
      <c r="D204" s="187" t="s">
        <v>225</v>
      </c>
      <c r="E204" s="188">
        <v>17.264500000000002</v>
      </c>
      <c r="F204" s="189"/>
      <c r="G204" s="190">
        <f t="shared" si="0"/>
        <v>0</v>
      </c>
      <c r="H204" s="163">
        <v>0</v>
      </c>
      <c r="I204" s="162">
        <f t="shared" si="1"/>
        <v>0</v>
      </c>
      <c r="J204" s="163">
        <v>194.5</v>
      </c>
      <c r="K204" s="162">
        <f t="shared" si="2"/>
        <v>3357.95</v>
      </c>
      <c r="L204" s="162">
        <v>21</v>
      </c>
      <c r="M204" s="162">
        <f t="shared" si="3"/>
        <v>0</v>
      </c>
      <c r="N204" s="162">
        <v>0</v>
      </c>
      <c r="O204" s="162">
        <f t="shared" si="4"/>
        <v>0</v>
      </c>
      <c r="P204" s="162">
        <v>0</v>
      </c>
      <c r="Q204" s="162">
        <f t="shared" si="5"/>
        <v>0</v>
      </c>
      <c r="R204" s="162"/>
      <c r="S204" s="162" t="s">
        <v>127</v>
      </c>
      <c r="T204" s="162" t="s">
        <v>127</v>
      </c>
      <c r="U204" s="162">
        <v>0.49000000000000005</v>
      </c>
      <c r="V204" s="162">
        <f t="shared" si="6"/>
        <v>8.4600000000000009</v>
      </c>
      <c r="W204" s="162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367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85">
        <v>68</v>
      </c>
      <c r="B205" s="186" t="s">
        <v>370</v>
      </c>
      <c r="C205" s="195" t="s">
        <v>371</v>
      </c>
      <c r="D205" s="187" t="s">
        <v>225</v>
      </c>
      <c r="E205" s="188">
        <v>310.76093000000003</v>
      </c>
      <c r="F205" s="189"/>
      <c r="G205" s="190">
        <f t="shared" si="0"/>
        <v>0</v>
      </c>
      <c r="H205" s="163">
        <v>0</v>
      </c>
      <c r="I205" s="162">
        <f t="shared" si="1"/>
        <v>0</v>
      </c>
      <c r="J205" s="163">
        <v>15.600000000000001</v>
      </c>
      <c r="K205" s="162">
        <f t="shared" si="2"/>
        <v>4847.87</v>
      </c>
      <c r="L205" s="162">
        <v>21</v>
      </c>
      <c r="M205" s="162">
        <f t="shared" si="3"/>
        <v>0</v>
      </c>
      <c r="N205" s="162">
        <v>0</v>
      </c>
      <c r="O205" s="162">
        <f t="shared" si="4"/>
        <v>0</v>
      </c>
      <c r="P205" s="162">
        <v>0</v>
      </c>
      <c r="Q205" s="162">
        <f t="shared" si="5"/>
        <v>0</v>
      </c>
      <c r="R205" s="162"/>
      <c r="S205" s="162" t="s">
        <v>127</v>
      </c>
      <c r="T205" s="162" t="s">
        <v>127</v>
      </c>
      <c r="U205" s="162">
        <v>0</v>
      </c>
      <c r="V205" s="162">
        <f t="shared" si="6"/>
        <v>0</v>
      </c>
      <c r="W205" s="162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367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85">
        <v>69</v>
      </c>
      <c r="B206" s="186" t="s">
        <v>372</v>
      </c>
      <c r="C206" s="195" t="s">
        <v>373</v>
      </c>
      <c r="D206" s="187" t="s">
        <v>225</v>
      </c>
      <c r="E206" s="188">
        <v>17.264500000000002</v>
      </c>
      <c r="F206" s="189"/>
      <c r="G206" s="190">
        <f t="shared" si="0"/>
        <v>0</v>
      </c>
      <c r="H206" s="163">
        <v>0</v>
      </c>
      <c r="I206" s="162">
        <f t="shared" si="1"/>
        <v>0</v>
      </c>
      <c r="J206" s="163">
        <v>600</v>
      </c>
      <c r="K206" s="162">
        <f t="shared" si="2"/>
        <v>10358.700000000001</v>
      </c>
      <c r="L206" s="162">
        <v>21</v>
      </c>
      <c r="M206" s="162">
        <f t="shared" si="3"/>
        <v>0</v>
      </c>
      <c r="N206" s="162">
        <v>0</v>
      </c>
      <c r="O206" s="162">
        <f t="shared" si="4"/>
        <v>0</v>
      </c>
      <c r="P206" s="162">
        <v>0</v>
      </c>
      <c r="Q206" s="162">
        <f t="shared" si="5"/>
        <v>0</v>
      </c>
      <c r="R206" s="162"/>
      <c r="S206" s="162" t="s">
        <v>127</v>
      </c>
      <c r="T206" s="162" t="s">
        <v>127</v>
      </c>
      <c r="U206" s="162">
        <v>0</v>
      </c>
      <c r="V206" s="162">
        <f t="shared" si="6"/>
        <v>0</v>
      </c>
      <c r="W206" s="162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367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85">
        <v>70</v>
      </c>
      <c r="B207" s="186" t="s">
        <v>374</v>
      </c>
      <c r="C207" s="195" t="s">
        <v>375</v>
      </c>
      <c r="D207" s="187" t="s">
        <v>225</v>
      </c>
      <c r="E207" s="188">
        <v>17.264500000000002</v>
      </c>
      <c r="F207" s="189"/>
      <c r="G207" s="190">
        <f t="shared" si="0"/>
        <v>0</v>
      </c>
      <c r="H207" s="163">
        <v>0</v>
      </c>
      <c r="I207" s="162">
        <f t="shared" si="1"/>
        <v>0</v>
      </c>
      <c r="J207" s="163">
        <v>241.5</v>
      </c>
      <c r="K207" s="162">
        <f t="shared" si="2"/>
        <v>4169.38</v>
      </c>
      <c r="L207" s="162">
        <v>21</v>
      </c>
      <c r="M207" s="162">
        <f t="shared" si="3"/>
        <v>0</v>
      </c>
      <c r="N207" s="162">
        <v>0</v>
      </c>
      <c r="O207" s="162">
        <f t="shared" si="4"/>
        <v>0</v>
      </c>
      <c r="P207" s="162">
        <v>0</v>
      </c>
      <c r="Q207" s="162">
        <f t="shared" si="5"/>
        <v>0</v>
      </c>
      <c r="R207" s="162"/>
      <c r="S207" s="162" t="s">
        <v>127</v>
      </c>
      <c r="T207" s="162" t="s">
        <v>127</v>
      </c>
      <c r="U207" s="162">
        <v>0.752</v>
      </c>
      <c r="V207" s="162">
        <f t="shared" si="6"/>
        <v>12.98</v>
      </c>
      <c r="W207" s="162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367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85">
        <v>71</v>
      </c>
      <c r="B208" s="186" t="s">
        <v>376</v>
      </c>
      <c r="C208" s="195" t="s">
        <v>377</v>
      </c>
      <c r="D208" s="187" t="s">
        <v>225</v>
      </c>
      <c r="E208" s="188">
        <v>69.057980000000001</v>
      </c>
      <c r="F208" s="189"/>
      <c r="G208" s="190">
        <f t="shared" si="0"/>
        <v>0</v>
      </c>
      <c r="H208" s="163">
        <v>0</v>
      </c>
      <c r="I208" s="162">
        <f t="shared" si="1"/>
        <v>0</v>
      </c>
      <c r="J208" s="163">
        <v>267</v>
      </c>
      <c r="K208" s="162">
        <f t="shared" si="2"/>
        <v>18438.48</v>
      </c>
      <c r="L208" s="162">
        <v>21</v>
      </c>
      <c r="M208" s="162">
        <f t="shared" si="3"/>
        <v>0</v>
      </c>
      <c r="N208" s="162">
        <v>0</v>
      </c>
      <c r="O208" s="162">
        <f t="shared" si="4"/>
        <v>0</v>
      </c>
      <c r="P208" s="162">
        <v>0</v>
      </c>
      <c r="Q208" s="162">
        <f t="shared" si="5"/>
        <v>0</v>
      </c>
      <c r="R208" s="162"/>
      <c r="S208" s="162" t="s">
        <v>127</v>
      </c>
      <c r="T208" s="162" t="s">
        <v>127</v>
      </c>
      <c r="U208" s="162">
        <v>0.83200000000000007</v>
      </c>
      <c r="V208" s="162">
        <f t="shared" si="6"/>
        <v>57.46</v>
      </c>
      <c r="W208" s="162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367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ht="13.5" x14ac:dyDescent="0.2">
      <c r="A209" s="173" t="s">
        <v>122</v>
      </c>
      <c r="B209" s="174" t="s">
        <v>96</v>
      </c>
      <c r="C209" s="192" t="s">
        <v>30</v>
      </c>
      <c r="D209" s="175"/>
      <c r="E209" s="176"/>
      <c r="F209" s="177"/>
      <c r="G209" s="178">
        <f>SUMIF(AG210:AG210,"&lt;&gt;NOR",G210:G210)</f>
        <v>0</v>
      </c>
      <c r="H209" s="172"/>
      <c r="I209" s="172">
        <f>SUM(I210:I210)</f>
        <v>0</v>
      </c>
      <c r="J209" s="172"/>
      <c r="K209" s="172">
        <f>SUM(K210:K210)</f>
        <v>36224.339999999997</v>
      </c>
      <c r="L209" s="172"/>
      <c r="M209" s="172">
        <f>SUM(M210:M210)</f>
        <v>0</v>
      </c>
      <c r="N209" s="172"/>
      <c r="O209" s="172">
        <f>SUM(O210:O210)</f>
        <v>0</v>
      </c>
      <c r="P209" s="172"/>
      <c r="Q209" s="172">
        <f>SUM(Q210:Q210)</f>
        <v>0</v>
      </c>
      <c r="R209" s="172"/>
      <c r="S209" s="172"/>
      <c r="T209" s="172"/>
      <c r="U209" s="172"/>
      <c r="V209" s="172">
        <f>SUM(V210:V210)</f>
        <v>0</v>
      </c>
      <c r="W209" s="172"/>
      <c r="AG209" t="s">
        <v>123</v>
      </c>
    </row>
    <row r="210" spans="1:60" outlineLevel="1" x14ac:dyDescent="0.2">
      <c r="A210" s="179">
        <v>72</v>
      </c>
      <c r="B210" s="180" t="s">
        <v>378</v>
      </c>
      <c r="C210" s="193" t="s">
        <v>379</v>
      </c>
      <c r="D210" s="181" t="s">
        <v>380</v>
      </c>
      <c r="E210" s="182">
        <v>1</v>
      </c>
      <c r="F210" s="183"/>
      <c r="G210" s="184">
        <f>ROUND(E210*F210,2)</f>
        <v>0</v>
      </c>
      <c r="H210" s="163">
        <v>0</v>
      </c>
      <c r="I210" s="162">
        <f>ROUND(E210*H210,2)</f>
        <v>0</v>
      </c>
      <c r="J210" s="163">
        <v>36224.340000000004</v>
      </c>
      <c r="K210" s="162">
        <f>ROUND(E210*J210,2)</f>
        <v>36224.339999999997</v>
      </c>
      <c r="L210" s="162">
        <v>21</v>
      </c>
      <c r="M210" s="162">
        <f>G210*(1+L210/100)</f>
        <v>0</v>
      </c>
      <c r="N210" s="162">
        <v>0</v>
      </c>
      <c r="O210" s="162">
        <f>ROUND(E210*N210,2)</f>
        <v>0</v>
      </c>
      <c r="P210" s="162">
        <v>0</v>
      </c>
      <c r="Q210" s="162">
        <f>ROUND(E210*P210,2)</f>
        <v>0</v>
      </c>
      <c r="R210" s="162"/>
      <c r="S210" s="162" t="s">
        <v>127</v>
      </c>
      <c r="T210" s="162" t="s">
        <v>135</v>
      </c>
      <c r="U210" s="162">
        <v>0</v>
      </c>
      <c r="V210" s="162">
        <f>ROUND(E210*U210,2)</f>
        <v>0</v>
      </c>
      <c r="W210" s="162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381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x14ac:dyDescent="0.2">
      <c r="A211" s="5"/>
      <c r="B211" s="6"/>
      <c r="C211" s="200"/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AE211">
        <v>15</v>
      </c>
      <c r="AF211">
        <v>21</v>
      </c>
    </row>
    <row r="212" spans="1:60" ht="13.5" x14ac:dyDescent="0.2">
      <c r="A212" s="156"/>
      <c r="B212" s="157" t="s">
        <v>31</v>
      </c>
      <c r="C212" s="201"/>
      <c r="D212" s="158"/>
      <c r="E212" s="159"/>
      <c r="F212" s="159"/>
      <c r="G212" s="191">
        <f>G8+G11+G16+G19+G22+G38+G45+G52+G54+G58+G86+G88+G90+G101+G113+G120+G134+G173+G182+G194+G202+G209</f>
        <v>0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AE212">
        <f>SUMIF(L7:L210,AE211,G7:G210)</f>
        <v>0</v>
      </c>
      <c r="AF212">
        <f>SUMIF(L7:L210,AF211,G7:G210)</f>
        <v>0</v>
      </c>
      <c r="AG212" t="s">
        <v>382</v>
      </c>
    </row>
    <row r="213" spans="1:60" x14ac:dyDescent="0.2">
      <c r="A213" s="5"/>
      <c r="B213" s="6"/>
      <c r="C213" s="200"/>
      <c r="D213" s="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60" x14ac:dyDescent="0.2">
      <c r="A214" s="5"/>
      <c r="B214" s="6"/>
      <c r="C214" s="200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60" x14ac:dyDescent="0.2">
      <c r="A215" s="347" t="s">
        <v>383</v>
      </c>
      <c r="B215" s="347"/>
      <c r="C215" s="348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60" x14ac:dyDescent="0.2">
      <c r="A216" s="328"/>
      <c r="B216" s="329"/>
      <c r="C216" s="330"/>
      <c r="D216" s="329"/>
      <c r="E216" s="329"/>
      <c r="F216" s="329"/>
      <c r="G216" s="33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AG216" t="s">
        <v>384</v>
      </c>
    </row>
    <row r="217" spans="1:60" x14ac:dyDescent="0.2">
      <c r="A217" s="332"/>
      <c r="B217" s="333"/>
      <c r="C217" s="334"/>
      <c r="D217" s="333"/>
      <c r="E217" s="333"/>
      <c r="F217" s="333"/>
      <c r="G217" s="3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60" x14ac:dyDescent="0.2">
      <c r="A218" s="332"/>
      <c r="B218" s="333"/>
      <c r="C218" s="334"/>
      <c r="D218" s="333"/>
      <c r="E218" s="333"/>
      <c r="F218" s="333"/>
      <c r="G218" s="3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60" x14ac:dyDescent="0.2">
      <c r="A219" s="332"/>
      <c r="B219" s="333"/>
      <c r="C219" s="334"/>
      <c r="D219" s="333"/>
      <c r="E219" s="333"/>
      <c r="F219" s="333"/>
      <c r="G219" s="3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60" x14ac:dyDescent="0.2">
      <c r="A220" s="336"/>
      <c r="B220" s="337"/>
      <c r="C220" s="338"/>
      <c r="D220" s="337"/>
      <c r="E220" s="337"/>
      <c r="F220" s="337"/>
      <c r="G220" s="3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60" x14ac:dyDescent="0.2">
      <c r="A221" s="5"/>
      <c r="B221" s="6"/>
      <c r="C221" s="200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60" x14ac:dyDescent="0.2">
      <c r="C222" s="202"/>
      <c r="D222" s="144"/>
      <c r="AG222" t="s">
        <v>385</v>
      </c>
    </row>
    <row r="223" spans="1:60" x14ac:dyDescent="0.2">
      <c r="D223" s="144"/>
    </row>
    <row r="224" spans="1:60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216:G220"/>
    <mergeCell ref="A1:G1"/>
    <mergeCell ref="C2:G2"/>
    <mergeCell ref="C3:G3"/>
    <mergeCell ref="C4:G4"/>
    <mergeCell ref="A215:C2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F69E-A344-44FB-9B8E-3821D55F9DE2}">
  <dimension ref="A1:CZ86"/>
  <sheetViews>
    <sheetView showGridLines="0" showZeros="0" view="pageBreakPreview" topLeftCell="A26" zoomScaleNormal="100" zoomScaleSheetLayoutView="100" workbookViewId="0">
      <selection activeCell="E51" sqref="E51"/>
    </sheetView>
  </sheetViews>
  <sheetFormatPr defaultColWidth="9.125" defaultRowHeight="12.8" x14ac:dyDescent="0.2"/>
  <cols>
    <col min="1" max="1" width="3.875" style="203" customWidth="1"/>
    <col min="2" max="2" width="12" style="203" customWidth="1"/>
    <col min="3" max="3" width="46.125" style="203" customWidth="1"/>
    <col min="4" max="4" width="5.625" style="203" customWidth="1"/>
    <col min="5" max="5" width="8.625" style="272" customWidth="1"/>
    <col min="6" max="6" width="9.875" style="203" customWidth="1"/>
    <col min="7" max="7" width="13.875" style="203" customWidth="1"/>
    <col min="8" max="8" width="2.125" style="203" customWidth="1"/>
    <col min="9" max="256" width="9.125" style="203"/>
    <col min="257" max="257" width="3.875" style="203" customWidth="1"/>
    <col min="258" max="258" width="12" style="203" customWidth="1"/>
    <col min="259" max="259" width="46.125" style="203" customWidth="1"/>
    <col min="260" max="260" width="5.625" style="203" customWidth="1"/>
    <col min="261" max="261" width="8.625" style="203" customWidth="1"/>
    <col min="262" max="262" width="9.875" style="203" customWidth="1"/>
    <col min="263" max="263" width="13.875" style="203" customWidth="1"/>
    <col min="264" max="264" width="2.125" style="203" customWidth="1"/>
    <col min="265" max="512" width="9.125" style="203"/>
    <col min="513" max="513" width="3.875" style="203" customWidth="1"/>
    <col min="514" max="514" width="12" style="203" customWidth="1"/>
    <col min="515" max="515" width="46.125" style="203" customWidth="1"/>
    <col min="516" max="516" width="5.625" style="203" customWidth="1"/>
    <col min="517" max="517" width="8.625" style="203" customWidth="1"/>
    <col min="518" max="518" width="9.875" style="203" customWidth="1"/>
    <col min="519" max="519" width="13.875" style="203" customWidth="1"/>
    <col min="520" max="520" width="2.125" style="203" customWidth="1"/>
    <col min="521" max="768" width="9.125" style="203"/>
    <col min="769" max="769" width="3.875" style="203" customWidth="1"/>
    <col min="770" max="770" width="12" style="203" customWidth="1"/>
    <col min="771" max="771" width="46.125" style="203" customWidth="1"/>
    <col min="772" max="772" width="5.625" style="203" customWidth="1"/>
    <col min="773" max="773" width="8.625" style="203" customWidth="1"/>
    <col min="774" max="774" width="9.875" style="203" customWidth="1"/>
    <col min="775" max="775" width="13.875" style="203" customWidth="1"/>
    <col min="776" max="776" width="2.125" style="203" customWidth="1"/>
    <col min="777" max="1024" width="9.125" style="203"/>
    <col min="1025" max="1025" width="3.875" style="203" customWidth="1"/>
    <col min="1026" max="1026" width="12" style="203" customWidth="1"/>
    <col min="1027" max="1027" width="46.125" style="203" customWidth="1"/>
    <col min="1028" max="1028" width="5.625" style="203" customWidth="1"/>
    <col min="1029" max="1029" width="8.625" style="203" customWidth="1"/>
    <col min="1030" max="1030" width="9.875" style="203" customWidth="1"/>
    <col min="1031" max="1031" width="13.875" style="203" customWidth="1"/>
    <col min="1032" max="1032" width="2.125" style="203" customWidth="1"/>
    <col min="1033" max="1280" width="9.125" style="203"/>
    <col min="1281" max="1281" width="3.875" style="203" customWidth="1"/>
    <col min="1282" max="1282" width="12" style="203" customWidth="1"/>
    <col min="1283" max="1283" width="46.125" style="203" customWidth="1"/>
    <col min="1284" max="1284" width="5.625" style="203" customWidth="1"/>
    <col min="1285" max="1285" width="8.625" style="203" customWidth="1"/>
    <col min="1286" max="1286" width="9.875" style="203" customWidth="1"/>
    <col min="1287" max="1287" width="13.875" style="203" customWidth="1"/>
    <col min="1288" max="1288" width="2.125" style="203" customWidth="1"/>
    <col min="1289" max="1536" width="9.125" style="203"/>
    <col min="1537" max="1537" width="3.875" style="203" customWidth="1"/>
    <col min="1538" max="1538" width="12" style="203" customWidth="1"/>
    <col min="1539" max="1539" width="46.125" style="203" customWidth="1"/>
    <col min="1540" max="1540" width="5.625" style="203" customWidth="1"/>
    <col min="1541" max="1541" width="8.625" style="203" customWidth="1"/>
    <col min="1542" max="1542" width="9.875" style="203" customWidth="1"/>
    <col min="1543" max="1543" width="13.875" style="203" customWidth="1"/>
    <col min="1544" max="1544" width="2.125" style="203" customWidth="1"/>
    <col min="1545" max="1792" width="9.125" style="203"/>
    <col min="1793" max="1793" width="3.875" style="203" customWidth="1"/>
    <col min="1794" max="1794" width="12" style="203" customWidth="1"/>
    <col min="1795" max="1795" width="46.125" style="203" customWidth="1"/>
    <col min="1796" max="1796" width="5.625" style="203" customWidth="1"/>
    <col min="1797" max="1797" width="8.625" style="203" customWidth="1"/>
    <col min="1798" max="1798" width="9.875" style="203" customWidth="1"/>
    <col min="1799" max="1799" width="13.875" style="203" customWidth="1"/>
    <col min="1800" max="1800" width="2.125" style="203" customWidth="1"/>
    <col min="1801" max="2048" width="9.125" style="203"/>
    <col min="2049" max="2049" width="3.875" style="203" customWidth="1"/>
    <col min="2050" max="2050" width="12" style="203" customWidth="1"/>
    <col min="2051" max="2051" width="46.125" style="203" customWidth="1"/>
    <col min="2052" max="2052" width="5.625" style="203" customWidth="1"/>
    <col min="2053" max="2053" width="8.625" style="203" customWidth="1"/>
    <col min="2054" max="2054" width="9.875" style="203" customWidth="1"/>
    <col min="2055" max="2055" width="13.875" style="203" customWidth="1"/>
    <col min="2056" max="2056" width="2.125" style="203" customWidth="1"/>
    <col min="2057" max="2304" width="9.125" style="203"/>
    <col min="2305" max="2305" width="3.875" style="203" customWidth="1"/>
    <col min="2306" max="2306" width="12" style="203" customWidth="1"/>
    <col min="2307" max="2307" width="46.125" style="203" customWidth="1"/>
    <col min="2308" max="2308" width="5.625" style="203" customWidth="1"/>
    <col min="2309" max="2309" width="8.625" style="203" customWidth="1"/>
    <col min="2310" max="2310" width="9.875" style="203" customWidth="1"/>
    <col min="2311" max="2311" width="13.875" style="203" customWidth="1"/>
    <col min="2312" max="2312" width="2.125" style="203" customWidth="1"/>
    <col min="2313" max="2560" width="9.125" style="203"/>
    <col min="2561" max="2561" width="3.875" style="203" customWidth="1"/>
    <col min="2562" max="2562" width="12" style="203" customWidth="1"/>
    <col min="2563" max="2563" width="46.125" style="203" customWidth="1"/>
    <col min="2564" max="2564" width="5.625" style="203" customWidth="1"/>
    <col min="2565" max="2565" width="8.625" style="203" customWidth="1"/>
    <col min="2566" max="2566" width="9.875" style="203" customWidth="1"/>
    <col min="2567" max="2567" width="13.875" style="203" customWidth="1"/>
    <col min="2568" max="2568" width="2.125" style="203" customWidth="1"/>
    <col min="2569" max="2816" width="9.125" style="203"/>
    <col min="2817" max="2817" width="3.875" style="203" customWidth="1"/>
    <col min="2818" max="2818" width="12" style="203" customWidth="1"/>
    <col min="2819" max="2819" width="46.125" style="203" customWidth="1"/>
    <col min="2820" max="2820" width="5.625" style="203" customWidth="1"/>
    <col min="2821" max="2821" width="8.625" style="203" customWidth="1"/>
    <col min="2822" max="2822" width="9.875" style="203" customWidth="1"/>
    <col min="2823" max="2823" width="13.875" style="203" customWidth="1"/>
    <col min="2824" max="2824" width="2.125" style="203" customWidth="1"/>
    <col min="2825" max="3072" width="9.125" style="203"/>
    <col min="3073" max="3073" width="3.875" style="203" customWidth="1"/>
    <col min="3074" max="3074" width="12" style="203" customWidth="1"/>
    <col min="3075" max="3075" width="46.125" style="203" customWidth="1"/>
    <col min="3076" max="3076" width="5.625" style="203" customWidth="1"/>
    <col min="3077" max="3077" width="8.625" style="203" customWidth="1"/>
    <col min="3078" max="3078" width="9.875" style="203" customWidth="1"/>
    <col min="3079" max="3079" width="13.875" style="203" customWidth="1"/>
    <col min="3080" max="3080" width="2.125" style="203" customWidth="1"/>
    <col min="3081" max="3328" width="9.125" style="203"/>
    <col min="3329" max="3329" width="3.875" style="203" customWidth="1"/>
    <col min="3330" max="3330" width="12" style="203" customWidth="1"/>
    <col min="3331" max="3331" width="46.125" style="203" customWidth="1"/>
    <col min="3332" max="3332" width="5.625" style="203" customWidth="1"/>
    <col min="3333" max="3333" width="8.625" style="203" customWidth="1"/>
    <col min="3334" max="3334" width="9.875" style="203" customWidth="1"/>
    <col min="3335" max="3335" width="13.875" style="203" customWidth="1"/>
    <col min="3336" max="3336" width="2.125" style="203" customWidth="1"/>
    <col min="3337" max="3584" width="9.125" style="203"/>
    <col min="3585" max="3585" width="3.875" style="203" customWidth="1"/>
    <col min="3586" max="3586" width="12" style="203" customWidth="1"/>
    <col min="3587" max="3587" width="46.125" style="203" customWidth="1"/>
    <col min="3588" max="3588" width="5.625" style="203" customWidth="1"/>
    <col min="3589" max="3589" width="8.625" style="203" customWidth="1"/>
    <col min="3590" max="3590" width="9.875" style="203" customWidth="1"/>
    <col min="3591" max="3591" width="13.875" style="203" customWidth="1"/>
    <col min="3592" max="3592" width="2.125" style="203" customWidth="1"/>
    <col min="3593" max="3840" width="9.125" style="203"/>
    <col min="3841" max="3841" width="3.875" style="203" customWidth="1"/>
    <col min="3842" max="3842" width="12" style="203" customWidth="1"/>
    <col min="3843" max="3843" width="46.125" style="203" customWidth="1"/>
    <col min="3844" max="3844" width="5.625" style="203" customWidth="1"/>
    <col min="3845" max="3845" width="8.625" style="203" customWidth="1"/>
    <col min="3846" max="3846" width="9.875" style="203" customWidth="1"/>
    <col min="3847" max="3847" width="13.875" style="203" customWidth="1"/>
    <col min="3848" max="3848" width="2.125" style="203" customWidth="1"/>
    <col min="3849" max="4096" width="9.125" style="203"/>
    <col min="4097" max="4097" width="3.875" style="203" customWidth="1"/>
    <col min="4098" max="4098" width="12" style="203" customWidth="1"/>
    <col min="4099" max="4099" width="46.125" style="203" customWidth="1"/>
    <col min="4100" max="4100" width="5.625" style="203" customWidth="1"/>
    <col min="4101" max="4101" width="8.625" style="203" customWidth="1"/>
    <col min="4102" max="4102" width="9.875" style="203" customWidth="1"/>
    <col min="4103" max="4103" width="13.875" style="203" customWidth="1"/>
    <col min="4104" max="4104" width="2.125" style="203" customWidth="1"/>
    <col min="4105" max="4352" width="9.125" style="203"/>
    <col min="4353" max="4353" width="3.875" style="203" customWidth="1"/>
    <col min="4354" max="4354" width="12" style="203" customWidth="1"/>
    <col min="4355" max="4355" width="46.125" style="203" customWidth="1"/>
    <col min="4356" max="4356" width="5.625" style="203" customWidth="1"/>
    <col min="4357" max="4357" width="8.625" style="203" customWidth="1"/>
    <col min="4358" max="4358" width="9.875" style="203" customWidth="1"/>
    <col min="4359" max="4359" width="13.875" style="203" customWidth="1"/>
    <col min="4360" max="4360" width="2.125" style="203" customWidth="1"/>
    <col min="4361" max="4608" width="9.125" style="203"/>
    <col min="4609" max="4609" width="3.875" style="203" customWidth="1"/>
    <col min="4610" max="4610" width="12" style="203" customWidth="1"/>
    <col min="4611" max="4611" width="46.125" style="203" customWidth="1"/>
    <col min="4612" max="4612" width="5.625" style="203" customWidth="1"/>
    <col min="4613" max="4613" width="8.625" style="203" customWidth="1"/>
    <col min="4614" max="4614" width="9.875" style="203" customWidth="1"/>
    <col min="4615" max="4615" width="13.875" style="203" customWidth="1"/>
    <col min="4616" max="4616" width="2.125" style="203" customWidth="1"/>
    <col min="4617" max="4864" width="9.125" style="203"/>
    <col min="4865" max="4865" width="3.875" style="203" customWidth="1"/>
    <col min="4866" max="4866" width="12" style="203" customWidth="1"/>
    <col min="4867" max="4867" width="46.125" style="203" customWidth="1"/>
    <col min="4868" max="4868" width="5.625" style="203" customWidth="1"/>
    <col min="4869" max="4869" width="8.625" style="203" customWidth="1"/>
    <col min="4870" max="4870" width="9.875" style="203" customWidth="1"/>
    <col min="4871" max="4871" width="13.875" style="203" customWidth="1"/>
    <col min="4872" max="4872" width="2.125" style="203" customWidth="1"/>
    <col min="4873" max="5120" width="9.125" style="203"/>
    <col min="5121" max="5121" width="3.875" style="203" customWidth="1"/>
    <col min="5122" max="5122" width="12" style="203" customWidth="1"/>
    <col min="5123" max="5123" width="46.125" style="203" customWidth="1"/>
    <col min="5124" max="5124" width="5.625" style="203" customWidth="1"/>
    <col min="5125" max="5125" width="8.625" style="203" customWidth="1"/>
    <col min="5126" max="5126" width="9.875" style="203" customWidth="1"/>
    <col min="5127" max="5127" width="13.875" style="203" customWidth="1"/>
    <col min="5128" max="5128" width="2.125" style="203" customWidth="1"/>
    <col min="5129" max="5376" width="9.125" style="203"/>
    <col min="5377" max="5377" width="3.875" style="203" customWidth="1"/>
    <col min="5378" max="5378" width="12" style="203" customWidth="1"/>
    <col min="5379" max="5379" width="46.125" style="203" customWidth="1"/>
    <col min="5380" max="5380" width="5.625" style="203" customWidth="1"/>
    <col min="5381" max="5381" width="8.625" style="203" customWidth="1"/>
    <col min="5382" max="5382" width="9.875" style="203" customWidth="1"/>
    <col min="5383" max="5383" width="13.875" style="203" customWidth="1"/>
    <col min="5384" max="5384" width="2.125" style="203" customWidth="1"/>
    <col min="5385" max="5632" width="9.125" style="203"/>
    <col min="5633" max="5633" width="3.875" style="203" customWidth="1"/>
    <col min="5634" max="5634" width="12" style="203" customWidth="1"/>
    <col min="5635" max="5635" width="46.125" style="203" customWidth="1"/>
    <col min="5636" max="5636" width="5.625" style="203" customWidth="1"/>
    <col min="5637" max="5637" width="8.625" style="203" customWidth="1"/>
    <col min="5638" max="5638" width="9.875" style="203" customWidth="1"/>
    <col min="5639" max="5639" width="13.875" style="203" customWidth="1"/>
    <col min="5640" max="5640" width="2.125" style="203" customWidth="1"/>
    <col min="5641" max="5888" width="9.125" style="203"/>
    <col min="5889" max="5889" width="3.875" style="203" customWidth="1"/>
    <col min="5890" max="5890" width="12" style="203" customWidth="1"/>
    <col min="5891" max="5891" width="46.125" style="203" customWidth="1"/>
    <col min="5892" max="5892" width="5.625" style="203" customWidth="1"/>
    <col min="5893" max="5893" width="8.625" style="203" customWidth="1"/>
    <col min="5894" max="5894" width="9.875" style="203" customWidth="1"/>
    <col min="5895" max="5895" width="13.875" style="203" customWidth="1"/>
    <col min="5896" max="5896" width="2.125" style="203" customWidth="1"/>
    <col min="5897" max="6144" width="9.125" style="203"/>
    <col min="6145" max="6145" width="3.875" style="203" customWidth="1"/>
    <col min="6146" max="6146" width="12" style="203" customWidth="1"/>
    <col min="6147" max="6147" width="46.125" style="203" customWidth="1"/>
    <col min="6148" max="6148" width="5.625" style="203" customWidth="1"/>
    <col min="6149" max="6149" width="8.625" style="203" customWidth="1"/>
    <col min="6150" max="6150" width="9.875" style="203" customWidth="1"/>
    <col min="6151" max="6151" width="13.875" style="203" customWidth="1"/>
    <col min="6152" max="6152" width="2.125" style="203" customWidth="1"/>
    <col min="6153" max="6400" width="9.125" style="203"/>
    <col min="6401" max="6401" width="3.875" style="203" customWidth="1"/>
    <col min="6402" max="6402" width="12" style="203" customWidth="1"/>
    <col min="6403" max="6403" width="46.125" style="203" customWidth="1"/>
    <col min="6404" max="6404" width="5.625" style="203" customWidth="1"/>
    <col min="6405" max="6405" width="8.625" style="203" customWidth="1"/>
    <col min="6406" max="6406" width="9.875" style="203" customWidth="1"/>
    <col min="6407" max="6407" width="13.875" style="203" customWidth="1"/>
    <col min="6408" max="6408" width="2.125" style="203" customWidth="1"/>
    <col min="6409" max="6656" width="9.125" style="203"/>
    <col min="6657" max="6657" width="3.875" style="203" customWidth="1"/>
    <col min="6658" max="6658" width="12" style="203" customWidth="1"/>
    <col min="6659" max="6659" width="46.125" style="203" customWidth="1"/>
    <col min="6660" max="6660" width="5.625" style="203" customWidth="1"/>
    <col min="6661" max="6661" width="8.625" style="203" customWidth="1"/>
    <col min="6662" max="6662" width="9.875" style="203" customWidth="1"/>
    <col min="6663" max="6663" width="13.875" style="203" customWidth="1"/>
    <col min="6664" max="6664" width="2.125" style="203" customWidth="1"/>
    <col min="6665" max="6912" width="9.125" style="203"/>
    <col min="6913" max="6913" width="3.875" style="203" customWidth="1"/>
    <col min="6914" max="6914" width="12" style="203" customWidth="1"/>
    <col min="6915" max="6915" width="46.125" style="203" customWidth="1"/>
    <col min="6916" max="6916" width="5.625" style="203" customWidth="1"/>
    <col min="6917" max="6917" width="8.625" style="203" customWidth="1"/>
    <col min="6918" max="6918" width="9.875" style="203" customWidth="1"/>
    <col min="6919" max="6919" width="13.875" style="203" customWidth="1"/>
    <col min="6920" max="6920" width="2.125" style="203" customWidth="1"/>
    <col min="6921" max="7168" width="9.125" style="203"/>
    <col min="7169" max="7169" width="3.875" style="203" customWidth="1"/>
    <col min="7170" max="7170" width="12" style="203" customWidth="1"/>
    <col min="7171" max="7171" width="46.125" style="203" customWidth="1"/>
    <col min="7172" max="7172" width="5.625" style="203" customWidth="1"/>
    <col min="7173" max="7173" width="8.625" style="203" customWidth="1"/>
    <col min="7174" max="7174" width="9.875" style="203" customWidth="1"/>
    <col min="7175" max="7175" width="13.875" style="203" customWidth="1"/>
    <col min="7176" max="7176" width="2.125" style="203" customWidth="1"/>
    <col min="7177" max="7424" width="9.125" style="203"/>
    <col min="7425" max="7425" width="3.875" style="203" customWidth="1"/>
    <col min="7426" max="7426" width="12" style="203" customWidth="1"/>
    <col min="7427" max="7427" width="46.125" style="203" customWidth="1"/>
    <col min="7428" max="7428" width="5.625" style="203" customWidth="1"/>
    <col min="7429" max="7429" width="8.625" style="203" customWidth="1"/>
    <col min="7430" max="7430" width="9.875" style="203" customWidth="1"/>
    <col min="7431" max="7431" width="13.875" style="203" customWidth="1"/>
    <col min="7432" max="7432" width="2.125" style="203" customWidth="1"/>
    <col min="7433" max="7680" width="9.125" style="203"/>
    <col min="7681" max="7681" width="3.875" style="203" customWidth="1"/>
    <col min="7682" max="7682" width="12" style="203" customWidth="1"/>
    <col min="7683" max="7683" width="46.125" style="203" customWidth="1"/>
    <col min="7684" max="7684" width="5.625" style="203" customWidth="1"/>
    <col min="7685" max="7685" width="8.625" style="203" customWidth="1"/>
    <col min="7686" max="7686" width="9.875" style="203" customWidth="1"/>
    <col min="7687" max="7687" width="13.875" style="203" customWidth="1"/>
    <col min="7688" max="7688" width="2.125" style="203" customWidth="1"/>
    <col min="7689" max="7936" width="9.125" style="203"/>
    <col min="7937" max="7937" width="3.875" style="203" customWidth="1"/>
    <col min="7938" max="7938" width="12" style="203" customWidth="1"/>
    <col min="7939" max="7939" width="46.125" style="203" customWidth="1"/>
    <col min="7940" max="7940" width="5.625" style="203" customWidth="1"/>
    <col min="7941" max="7941" width="8.625" style="203" customWidth="1"/>
    <col min="7942" max="7942" width="9.875" style="203" customWidth="1"/>
    <col min="7943" max="7943" width="13.875" style="203" customWidth="1"/>
    <col min="7944" max="7944" width="2.125" style="203" customWidth="1"/>
    <col min="7945" max="8192" width="9.125" style="203"/>
    <col min="8193" max="8193" width="3.875" style="203" customWidth="1"/>
    <col min="8194" max="8194" width="12" style="203" customWidth="1"/>
    <col min="8195" max="8195" width="46.125" style="203" customWidth="1"/>
    <col min="8196" max="8196" width="5.625" style="203" customWidth="1"/>
    <col min="8197" max="8197" width="8.625" style="203" customWidth="1"/>
    <col min="8198" max="8198" width="9.875" style="203" customWidth="1"/>
    <col min="8199" max="8199" width="13.875" style="203" customWidth="1"/>
    <col min="8200" max="8200" width="2.125" style="203" customWidth="1"/>
    <col min="8201" max="8448" width="9.125" style="203"/>
    <col min="8449" max="8449" width="3.875" style="203" customWidth="1"/>
    <col min="8450" max="8450" width="12" style="203" customWidth="1"/>
    <col min="8451" max="8451" width="46.125" style="203" customWidth="1"/>
    <col min="8452" max="8452" width="5.625" style="203" customWidth="1"/>
    <col min="8453" max="8453" width="8.625" style="203" customWidth="1"/>
    <col min="8454" max="8454" width="9.875" style="203" customWidth="1"/>
    <col min="8455" max="8455" width="13.875" style="203" customWidth="1"/>
    <col min="8456" max="8456" width="2.125" style="203" customWidth="1"/>
    <col min="8457" max="8704" width="9.125" style="203"/>
    <col min="8705" max="8705" width="3.875" style="203" customWidth="1"/>
    <col min="8706" max="8706" width="12" style="203" customWidth="1"/>
    <col min="8707" max="8707" width="46.125" style="203" customWidth="1"/>
    <col min="8708" max="8708" width="5.625" style="203" customWidth="1"/>
    <col min="8709" max="8709" width="8.625" style="203" customWidth="1"/>
    <col min="8710" max="8710" width="9.875" style="203" customWidth="1"/>
    <col min="8711" max="8711" width="13.875" style="203" customWidth="1"/>
    <col min="8712" max="8712" width="2.125" style="203" customWidth="1"/>
    <col min="8713" max="8960" width="9.125" style="203"/>
    <col min="8961" max="8961" width="3.875" style="203" customWidth="1"/>
    <col min="8962" max="8962" width="12" style="203" customWidth="1"/>
    <col min="8963" max="8963" width="46.125" style="203" customWidth="1"/>
    <col min="8964" max="8964" width="5.625" style="203" customWidth="1"/>
    <col min="8965" max="8965" width="8.625" style="203" customWidth="1"/>
    <col min="8966" max="8966" width="9.875" style="203" customWidth="1"/>
    <col min="8967" max="8967" width="13.875" style="203" customWidth="1"/>
    <col min="8968" max="8968" width="2.125" style="203" customWidth="1"/>
    <col min="8969" max="9216" width="9.125" style="203"/>
    <col min="9217" max="9217" width="3.875" style="203" customWidth="1"/>
    <col min="9218" max="9218" width="12" style="203" customWidth="1"/>
    <col min="9219" max="9219" width="46.125" style="203" customWidth="1"/>
    <col min="9220" max="9220" width="5.625" style="203" customWidth="1"/>
    <col min="9221" max="9221" width="8.625" style="203" customWidth="1"/>
    <col min="9222" max="9222" width="9.875" style="203" customWidth="1"/>
    <col min="9223" max="9223" width="13.875" style="203" customWidth="1"/>
    <col min="9224" max="9224" width="2.125" style="203" customWidth="1"/>
    <col min="9225" max="9472" width="9.125" style="203"/>
    <col min="9473" max="9473" width="3.875" style="203" customWidth="1"/>
    <col min="9474" max="9474" width="12" style="203" customWidth="1"/>
    <col min="9475" max="9475" width="46.125" style="203" customWidth="1"/>
    <col min="9476" max="9476" width="5.625" style="203" customWidth="1"/>
    <col min="9477" max="9477" width="8.625" style="203" customWidth="1"/>
    <col min="9478" max="9478" width="9.875" style="203" customWidth="1"/>
    <col min="9479" max="9479" width="13.875" style="203" customWidth="1"/>
    <col min="9480" max="9480" width="2.125" style="203" customWidth="1"/>
    <col min="9481" max="9728" width="9.125" style="203"/>
    <col min="9729" max="9729" width="3.875" style="203" customWidth="1"/>
    <col min="9730" max="9730" width="12" style="203" customWidth="1"/>
    <col min="9731" max="9731" width="46.125" style="203" customWidth="1"/>
    <col min="9732" max="9732" width="5.625" style="203" customWidth="1"/>
    <col min="9733" max="9733" width="8.625" style="203" customWidth="1"/>
    <col min="9734" max="9734" width="9.875" style="203" customWidth="1"/>
    <col min="9735" max="9735" width="13.875" style="203" customWidth="1"/>
    <col min="9736" max="9736" width="2.125" style="203" customWidth="1"/>
    <col min="9737" max="9984" width="9.125" style="203"/>
    <col min="9985" max="9985" width="3.875" style="203" customWidth="1"/>
    <col min="9986" max="9986" width="12" style="203" customWidth="1"/>
    <col min="9987" max="9987" width="46.125" style="203" customWidth="1"/>
    <col min="9988" max="9988" width="5.625" style="203" customWidth="1"/>
    <col min="9989" max="9989" width="8.625" style="203" customWidth="1"/>
    <col min="9990" max="9990" width="9.875" style="203" customWidth="1"/>
    <col min="9991" max="9991" width="13.875" style="203" customWidth="1"/>
    <col min="9992" max="9992" width="2.125" style="203" customWidth="1"/>
    <col min="9993" max="10240" width="9.125" style="203"/>
    <col min="10241" max="10241" width="3.875" style="203" customWidth="1"/>
    <col min="10242" max="10242" width="12" style="203" customWidth="1"/>
    <col min="10243" max="10243" width="46.125" style="203" customWidth="1"/>
    <col min="10244" max="10244" width="5.625" style="203" customWidth="1"/>
    <col min="10245" max="10245" width="8.625" style="203" customWidth="1"/>
    <col min="10246" max="10246" width="9.875" style="203" customWidth="1"/>
    <col min="10247" max="10247" width="13.875" style="203" customWidth="1"/>
    <col min="10248" max="10248" width="2.125" style="203" customWidth="1"/>
    <col min="10249" max="10496" width="9.125" style="203"/>
    <col min="10497" max="10497" width="3.875" style="203" customWidth="1"/>
    <col min="10498" max="10498" width="12" style="203" customWidth="1"/>
    <col min="10499" max="10499" width="46.125" style="203" customWidth="1"/>
    <col min="10500" max="10500" width="5.625" style="203" customWidth="1"/>
    <col min="10501" max="10501" width="8.625" style="203" customWidth="1"/>
    <col min="10502" max="10502" width="9.875" style="203" customWidth="1"/>
    <col min="10503" max="10503" width="13.875" style="203" customWidth="1"/>
    <col min="10504" max="10504" width="2.125" style="203" customWidth="1"/>
    <col min="10505" max="10752" width="9.125" style="203"/>
    <col min="10753" max="10753" width="3.875" style="203" customWidth="1"/>
    <col min="10754" max="10754" width="12" style="203" customWidth="1"/>
    <col min="10755" max="10755" width="46.125" style="203" customWidth="1"/>
    <col min="10756" max="10756" width="5.625" style="203" customWidth="1"/>
    <col min="10757" max="10757" width="8.625" style="203" customWidth="1"/>
    <col min="10758" max="10758" width="9.875" style="203" customWidth="1"/>
    <col min="10759" max="10759" width="13.875" style="203" customWidth="1"/>
    <col min="10760" max="10760" width="2.125" style="203" customWidth="1"/>
    <col min="10761" max="11008" width="9.125" style="203"/>
    <col min="11009" max="11009" width="3.875" style="203" customWidth="1"/>
    <col min="11010" max="11010" width="12" style="203" customWidth="1"/>
    <col min="11011" max="11011" width="46.125" style="203" customWidth="1"/>
    <col min="11012" max="11012" width="5.625" style="203" customWidth="1"/>
    <col min="11013" max="11013" width="8.625" style="203" customWidth="1"/>
    <col min="11014" max="11014" width="9.875" style="203" customWidth="1"/>
    <col min="11015" max="11015" width="13.875" style="203" customWidth="1"/>
    <col min="11016" max="11016" width="2.125" style="203" customWidth="1"/>
    <col min="11017" max="11264" width="9.125" style="203"/>
    <col min="11265" max="11265" width="3.875" style="203" customWidth="1"/>
    <col min="11266" max="11266" width="12" style="203" customWidth="1"/>
    <col min="11267" max="11267" width="46.125" style="203" customWidth="1"/>
    <col min="11268" max="11268" width="5.625" style="203" customWidth="1"/>
    <col min="11269" max="11269" width="8.625" style="203" customWidth="1"/>
    <col min="11270" max="11270" width="9.875" style="203" customWidth="1"/>
    <col min="11271" max="11271" width="13.875" style="203" customWidth="1"/>
    <col min="11272" max="11272" width="2.125" style="203" customWidth="1"/>
    <col min="11273" max="11520" width="9.125" style="203"/>
    <col min="11521" max="11521" width="3.875" style="203" customWidth="1"/>
    <col min="11522" max="11522" width="12" style="203" customWidth="1"/>
    <col min="11523" max="11523" width="46.125" style="203" customWidth="1"/>
    <col min="11524" max="11524" width="5.625" style="203" customWidth="1"/>
    <col min="11525" max="11525" width="8.625" style="203" customWidth="1"/>
    <col min="11526" max="11526" width="9.875" style="203" customWidth="1"/>
    <col min="11527" max="11527" width="13.875" style="203" customWidth="1"/>
    <col min="11528" max="11528" width="2.125" style="203" customWidth="1"/>
    <col min="11529" max="11776" width="9.125" style="203"/>
    <col min="11777" max="11777" width="3.875" style="203" customWidth="1"/>
    <col min="11778" max="11778" width="12" style="203" customWidth="1"/>
    <col min="11779" max="11779" width="46.125" style="203" customWidth="1"/>
    <col min="11780" max="11780" width="5.625" style="203" customWidth="1"/>
    <col min="11781" max="11781" width="8.625" style="203" customWidth="1"/>
    <col min="11782" max="11782" width="9.875" style="203" customWidth="1"/>
    <col min="11783" max="11783" width="13.875" style="203" customWidth="1"/>
    <col min="11784" max="11784" width="2.125" style="203" customWidth="1"/>
    <col min="11785" max="12032" width="9.125" style="203"/>
    <col min="12033" max="12033" width="3.875" style="203" customWidth="1"/>
    <col min="12034" max="12034" width="12" style="203" customWidth="1"/>
    <col min="12035" max="12035" width="46.125" style="203" customWidth="1"/>
    <col min="12036" max="12036" width="5.625" style="203" customWidth="1"/>
    <col min="12037" max="12037" width="8.625" style="203" customWidth="1"/>
    <col min="12038" max="12038" width="9.875" style="203" customWidth="1"/>
    <col min="12039" max="12039" width="13.875" style="203" customWidth="1"/>
    <col min="12040" max="12040" width="2.125" style="203" customWidth="1"/>
    <col min="12041" max="12288" width="9.125" style="203"/>
    <col min="12289" max="12289" width="3.875" style="203" customWidth="1"/>
    <col min="12290" max="12290" width="12" style="203" customWidth="1"/>
    <col min="12291" max="12291" width="46.125" style="203" customWidth="1"/>
    <col min="12292" max="12292" width="5.625" style="203" customWidth="1"/>
    <col min="12293" max="12293" width="8.625" style="203" customWidth="1"/>
    <col min="12294" max="12294" width="9.875" style="203" customWidth="1"/>
    <col min="12295" max="12295" width="13.875" style="203" customWidth="1"/>
    <col min="12296" max="12296" width="2.125" style="203" customWidth="1"/>
    <col min="12297" max="12544" width="9.125" style="203"/>
    <col min="12545" max="12545" width="3.875" style="203" customWidth="1"/>
    <col min="12546" max="12546" width="12" style="203" customWidth="1"/>
    <col min="12547" max="12547" width="46.125" style="203" customWidth="1"/>
    <col min="12548" max="12548" width="5.625" style="203" customWidth="1"/>
    <col min="12549" max="12549" width="8.625" style="203" customWidth="1"/>
    <col min="12550" max="12550" width="9.875" style="203" customWidth="1"/>
    <col min="12551" max="12551" width="13.875" style="203" customWidth="1"/>
    <col min="12552" max="12552" width="2.125" style="203" customWidth="1"/>
    <col min="12553" max="12800" width="9.125" style="203"/>
    <col min="12801" max="12801" width="3.875" style="203" customWidth="1"/>
    <col min="12802" max="12802" width="12" style="203" customWidth="1"/>
    <col min="12803" max="12803" width="46.125" style="203" customWidth="1"/>
    <col min="12804" max="12804" width="5.625" style="203" customWidth="1"/>
    <col min="12805" max="12805" width="8.625" style="203" customWidth="1"/>
    <col min="12806" max="12806" width="9.875" style="203" customWidth="1"/>
    <col min="12807" max="12807" width="13.875" style="203" customWidth="1"/>
    <col min="12808" max="12808" width="2.125" style="203" customWidth="1"/>
    <col min="12809" max="13056" width="9.125" style="203"/>
    <col min="13057" max="13057" width="3.875" style="203" customWidth="1"/>
    <col min="13058" max="13058" width="12" style="203" customWidth="1"/>
    <col min="13059" max="13059" width="46.125" style="203" customWidth="1"/>
    <col min="13060" max="13060" width="5.625" style="203" customWidth="1"/>
    <col min="13061" max="13061" width="8.625" style="203" customWidth="1"/>
    <col min="13062" max="13062" width="9.875" style="203" customWidth="1"/>
    <col min="13063" max="13063" width="13.875" style="203" customWidth="1"/>
    <col min="13064" max="13064" width="2.125" style="203" customWidth="1"/>
    <col min="13065" max="13312" width="9.125" style="203"/>
    <col min="13313" max="13313" width="3.875" style="203" customWidth="1"/>
    <col min="13314" max="13314" width="12" style="203" customWidth="1"/>
    <col min="13315" max="13315" width="46.125" style="203" customWidth="1"/>
    <col min="13316" max="13316" width="5.625" style="203" customWidth="1"/>
    <col min="13317" max="13317" width="8.625" style="203" customWidth="1"/>
    <col min="13318" max="13318" width="9.875" style="203" customWidth="1"/>
    <col min="13319" max="13319" width="13.875" style="203" customWidth="1"/>
    <col min="13320" max="13320" width="2.125" style="203" customWidth="1"/>
    <col min="13321" max="13568" width="9.125" style="203"/>
    <col min="13569" max="13569" width="3.875" style="203" customWidth="1"/>
    <col min="13570" max="13570" width="12" style="203" customWidth="1"/>
    <col min="13571" max="13571" width="46.125" style="203" customWidth="1"/>
    <col min="13572" max="13572" width="5.625" style="203" customWidth="1"/>
    <col min="13573" max="13573" width="8.625" style="203" customWidth="1"/>
    <col min="13574" max="13574" width="9.875" style="203" customWidth="1"/>
    <col min="13575" max="13575" width="13.875" style="203" customWidth="1"/>
    <col min="13576" max="13576" width="2.125" style="203" customWidth="1"/>
    <col min="13577" max="13824" width="9.125" style="203"/>
    <col min="13825" max="13825" width="3.875" style="203" customWidth="1"/>
    <col min="13826" max="13826" width="12" style="203" customWidth="1"/>
    <col min="13827" max="13827" width="46.125" style="203" customWidth="1"/>
    <col min="13828" max="13828" width="5.625" style="203" customWidth="1"/>
    <col min="13829" max="13829" width="8.625" style="203" customWidth="1"/>
    <col min="13830" max="13830" width="9.875" style="203" customWidth="1"/>
    <col min="13831" max="13831" width="13.875" style="203" customWidth="1"/>
    <col min="13832" max="13832" width="2.125" style="203" customWidth="1"/>
    <col min="13833" max="14080" width="9.125" style="203"/>
    <col min="14081" max="14081" width="3.875" style="203" customWidth="1"/>
    <col min="14082" max="14082" width="12" style="203" customWidth="1"/>
    <col min="14083" max="14083" width="46.125" style="203" customWidth="1"/>
    <col min="14084" max="14084" width="5.625" style="203" customWidth="1"/>
    <col min="14085" max="14085" width="8.625" style="203" customWidth="1"/>
    <col min="14086" max="14086" width="9.875" style="203" customWidth="1"/>
    <col min="14087" max="14087" width="13.875" style="203" customWidth="1"/>
    <col min="14088" max="14088" width="2.125" style="203" customWidth="1"/>
    <col min="14089" max="14336" width="9.125" style="203"/>
    <col min="14337" max="14337" width="3.875" style="203" customWidth="1"/>
    <col min="14338" max="14338" width="12" style="203" customWidth="1"/>
    <col min="14339" max="14339" width="46.125" style="203" customWidth="1"/>
    <col min="14340" max="14340" width="5.625" style="203" customWidth="1"/>
    <col min="14341" max="14341" width="8.625" style="203" customWidth="1"/>
    <col min="14342" max="14342" width="9.875" style="203" customWidth="1"/>
    <col min="14343" max="14343" width="13.875" style="203" customWidth="1"/>
    <col min="14344" max="14344" width="2.125" style="203" customWidth="1"/>
    <col min="14345" max="14592" width="9.125" style="203"/>
    <col min="14593" max="14593" width="3.875" style="203" customWidth="1"/>
    <col min="14594" max="14594" width="12" style="203" customWidth="1"/>
    <col min="14595" max="14595" width="46.125" style="203" customWidth="1"/>
    <col min="14596" max="14596" width="5.625" style="203" customWidth="1"/>
    <col min="14597" max="14597" width="8.625" style="203" customWidth="1"/>
    <col min="14598" max="14598" width="9.875" style="203" customWidth="1"/>
    <col min="14599" max="14599" width="13.875" style="203" customWidth="1"/>
    <col min="14600" max="14600" width="2.125" style="203" customWidth="1"/>
    <col min="14601" max="14848" width="9.125" style="203"/>
    <col min="14849" max="14849" width="3.875" style="203" customWidth="1"/>
    <col min="14850" max="14850" width="12" style="203" customWidth="1"/>
    <col min="14851" max="14851" width="46.125" style="203" customWidth="1"/>
    <col min="14852" max="14852" width="5.625" style="203" customWidth="1"/>
    <col min="14853" max="14853" width="8.625" style="203" customWidth="1"/>
    <col min="14854" max="14854" width="9.875" style="203" customWidth="1"/>
    <col min="14855" max="14855" width="13.875" style="203" customWidth="1"/>
    <col min="14856" max="14856" width="2.125" style="203" customWidth="1"/>
    <col min="14857" max="15104" width="9.125" style="203"/>
    <col min="15105" max="15105" width="3.875" style="203" customWidth="1"/>
    <col min="15106" max="15106" width="12" style="203" customWidth="1"/>
    <col min="15107" max="15107" width="46.125" style="203" customWidth="1"/>
    <col min="15108" max="15108" width="5.625" style="203" customWidth="1"/>
    <col min="15109" max="15109" width="8.625" style="203" customWidth="1"/>
    <col min="15110" max="15110" width="9.875" style="203" customWidth="1"/>
    <col min="15111" max="15111" width="13.875" style="203" customWidth="1"/>
    <col min="15112" max="15112" width="2.125" style="203" customWidth="1"/>
    <col min="15113" max="15360" width="9.125" style="203"/>
    <col min="15361" max="15361" width="3.875" style="203" customWidth="1"/>
    <col min="15362" max="15362" width="12" style="203" customWidth="1"/>
    <col min="15363" max="15363" width="46.125" style="203" customWidth="1"/>
    <col min="15364" max="15364" width="5.625" style="203" customWidth="1"/>
    <col min="15365" max="15365" width="8.625" style="203" customWidth="1"/>
    <col min="15366" max="15366" width="9.875" style="203" customWidth="1"/>
    <col min="15367" max="15367" width="13.875" style="203" customWidth="1"/>
    <col min="15368" max="15368" width="2.125" style="203" customWidth="1"/>
    <col min="15369" max="15616" width="9.125" style="203"/>
    <col min="15617" max="15617" width="3.875" style="203" customWidth="1"/>
    <col min="15618" max="15618" width="12" style="203" customWidth="1"/>
    <col min="15619" max="15619" width="46.125" style="203" customWidth="1"/>
    <col min="15620" max="15620" width="5.625" style="203" customWidth="1"/>
    <col min="15621" max="15621" width="8.625" style="203" customWidth="1"/>
    <col min="15622" max="15622" width="9.875" style="203" customWidth="1"/>
    <col min="15623" max="15623" width="13.875" style="203" customWidth="1"/>
    <col min="15624" max="15624" width="2.125" style="203" customWidth="1"/>
    <col min="15625" max="15872" width="9.125" style="203"/>
    <col min="15873" max="15873" width="3.875" style="203" customWidth="1"/>
    <col min="15874" max="15874" width="12" style="203" customWidth="1"/>
    <col min="15875" max="15875" width="46.125" style="203" customWidth="1"/>
    <col min="15876" max="15876" width="5.625" style="203" customWidth="1"/>
    <col min="15877" max="15877" width="8.625" style="203" customWidth="1"/>
    <col min="15878" max="15878" width="9.875" style="203" customWidth="1"/>
    <col min="15879" max="15879" width="13.875" style="203" customWidth="1"/>
    <col min="15880" max="15880" width="2.125" style="203" customWidth="1"/>
    <col min="15881" max="16128" width="9.125" style="203"/>
    <col min="16129" max="16129" width="3.875" style="203" customWidth="1"/>
    <col min="16130" max="16130" width="12" style="203" customWidth="1"/>
    <col min="16131" max="16131" width="46.125" style="203" customWidth="1"/>
    <col min="16132" max="16132" width="5.625" style="203" customWidth="1"/>
    <col min="16133" max="16133" width="8.625" style="203" customWidth="1"/>
    <col min="16134" max="16134" width="9.875" style="203" customWidth="1"/>
    <col min="16135" max="16135" width="13.875" style="203" customWidth="1"/>
    <col min="16136" max="16136" width="2.125" style="203" customWidth="1"/>
    <col min="16137" max="16384" width="9.125" style="203"/>
  </cols>
  <sheetData>
    <row r="1" spans="1:104" ht="15.5" x14ac:dyDescent="0.25">
      <c r="A1" s="349" t="s">
        <v>7</v>
      </c>
      <c r="B1" s="349"/>
      <c r="C1" s="349"/>
      <c r="D1" s="349"/>
      <c r="E1" s="349"/>
      <c r="F1" s="349"/>
      <c r="G1" s="349"/>
    </row>
    <row r="2" spans="1:104" ht="14.15" thickBot="1" x14ac:dyDescent="0.3">
      <c r="A2" s="204"/>
      <c r="B2" s="205"/>
      <c r="C2" s="206"/>
      <c r="D2" s="206"/>
      <c r="E2" s="207"/>
      <c r="F2" s="206"/>
      <c r="G2" s="206"/>
    </row>
    <row r="3" spans="1:104" customFormat="1" ht="25.6" customHeight="1" thickTop="1" x14ac:dyDescent="0.25">
      <c r="A3" s="350" t="s">
        <v>386</v>
      </c>
      <c r="B3" s="351"/>
      <c r="C3" s="208" t="s">
        <v>387</v>
      </c>
      <c r="D3" s="209"/>
      <c r="E3" s="210" t="s">
        <v>388</v>
      </c>
      <c r="F3" s="211" t="s">
        <v>389</v>
      </c>
      <c r="G3" s="212"/>
    </row>
    <row r="4" spans="1:104" customFormat="1" ht="14.15" thickBot="1" x14ac:dyDescent="0.3">
      <c r="A4" s="352" t="s">
        <v>390</v>
      </c>
      <c r="B4" s="353"/>
      <c r="C4" s="213" t="s">
        <v>391</v>
      </c>
      <c r="D4" s="214"/>
      <c r="E4" s="354"/>
      <c r="F4" s="355"/>
      <c r="G4" s="356"/>
    </row>
    <row r="5" spans="1:104" ht="13.5" thickTop="1" x14ac:dyDescent="0.2">
      <c r="A5" s="215"/>
      <c r="B5" s="216"/>
      <c r="C5" s="216"/>
      <c r="D5" s="204"/>
      <c r="E5" s="217"/>
      <c r="F5" s="204"/>
      <c r="G5" s="218"/>
    </row>
    <row r="6" spans="1:104" x14ac:dyDescent="0.2">
      <c r="A6" s="219" t="s">
        <v>102</v>
      </c>
      <c r="B6" s="220" t="s">
        <v>103</v>
      </c>
      <c r="C6" s="220" t="s">
        <v>104</v>
      </c>
      <c r="D6" s="220" t="s">
        <v>105</v>
      </c>
      <c r="E6" s="221" t="s">
        <v>106</v>
      </c>
      <c r="F6" s="220" t="s">
        <v>107</v>
      </c>
      <c r="G6" s="222" t="s">
        <v>392</v>
      </c>
    </row>
    <row r="7" spans="1:104" ht="13.5" x14ac:dyDescent="0.25">
      <c r="A7" s="223" t="s">
        <v>122</v>
      </c>
      <c r="B7" s="224" t="s">
        <v>393</v>
      </c>
      <c r="C7" s="225" t="s">
        <v>394</v>
      </c>
      <c r="D7" s="226"/>
      <c r="E7" s="227"/>
      <c r="F7" s="227"/>
      <c r="G7" s="228"/>
      <c r="H7" s="229"/>
      <c r="I7" s="229"/>
      <c r="O7" s="230"/>
    </row>
    <row r="8" spans="1:104" x14ac:dyDescent="0.2">
      <c r="A8" s="231">
        <v>1</v>
      </c>
      <c r="B8" s="232" t="s">
        <v>395</v>
      </c>
      <c r="C8" s="233" t="s">
        <v>396</v>
      </c>
      <c r="D8" s="234" t="s">
        <v>153</v>
      </c>
      <c r="E8" s="235">
        <v>8</v>
      </c>
      <c r="F8" s="235"/>
      <c r="G8" s="236">
        <f t="shared" ref="G8:G13" si="0">E8*F8</f>
        <v>0</v>
      </c>
      <c r="O8" s="230"/>
    </row>
    <row r="9" spans="1:104" x14ac:dyDescent="0.2">
      <c r="A9" s="231">
        <v>2</v>
      </c>
      <c r="B9" s="232" t="s">
        <v>397</v>
      </c>
      <c r="C9" s="233" t="s">
        <v>398</v>
      </c>
      <c r="D9" s="234" t="s">
        <v>153</v>
      </c>
      <c r="E9" s="235">
        <v>1</v>
      </c>
      <c r="F9" s="235"/>
      <c r="G9" s="236">
        <f>E9*F9</f>
        <v>0</v>
      </c>
      <c r="O9" s="230"/>
    </row>
    <row r="10" spans="1:104" x14ac:dyDescent="0.2">
      <c r="A10" s="231">
        <v>3</v>
      </c>
      <c r="B10" s="232" t="s">
        <v>399</v>
      </c>
      <c r="C10" s="233" t="s">
        <v>400</v>
      </c>
      <c r="D10" s="234" t="s">
        <v>153</v>
      </c>
      <c r="E10" s="235">
        <v>10</v>
      </c>
      <c r="F10" s="235"/>
      <c r="G10" s="236">
        <f t="shared" si="0"/>
        <v>0</v>
      </c>
      <c r="O10" s="230"/>
    </row>
    <row r="11" spans="1:104" x14ac:dyDescent="0.2">
      <c r="A11" s="231">
        <v>4</v>
      </c>
      <c r="B11" s="232" t="s">
        <v>401</v>
      </c>
      <c r="C11" s="233" t="s">
        <v>402</v>
      </c>
      <c r="D11" s="234" t="s">
        <v>153</v>
      </c>
      <c r="E11" s="235">
        <v>12</v>
      </c>
      <c r="F11" s="235"/>
      <c r="G11" s="236">
        <f t="shared" si="0"/>
        <v>0</v>
      </c>
      <c r="O11" s="230"/>
      <c r="AZ11" s="203">
        <v>2</v>
      </c>
      <c r="BA11" s="203">
        <f>IF(AZ11=1,G11,0)</f>
        <v>0</v>
      </c>
      <c r="BB11" s="203">
        <f>IF(AZ11=2,G11,0)</f>
        <v>0</v>
      </c>
      <c r="BC11" s="203">
        <f>IF(AZ11=3,G11,0)</f>
        <v>0</v>
      </c>
      <c r="BD11" s="203">
        <f>IF(AZ11=4,G11,0)</f>
        <v>0</v>
      </c>
      <c r="BE11" s="203">
        <f>IF(AZ11=5,G11,0)</f>
        <v>0</v>
      </c>
      <c r="CZ11" s="203">
        <v>1.5200000000000001E-3</v>
      </c>
    </row>
    <row r="12" spans="1:104" ht="12.8" customHeight="1" x14ac:dyDescent="0.2">
      <c r="A12" s="231">
        <v>5</v>
      </c>
      <c r="B12" s="237" t="s">
        <v>403</v>
      </c>
      <c r="C12" s="238" t="s">
        <v>404</v>
      </c>
      <c r="D12" s="239" t="s">
        <v>229</v>
      </c>
      <c r="E12" s="240">
        <v>5</v>
      </c>
      <c r="F12" s="240"/>
      <c r="G12" s="241">
        <f t="shared" si="0"/>
        <v>0</v>
      </c>
      <c r="O12" s="230"/>
    </row>
    <row r="13" spans="1:104" x14ac:dyDescent="0.2">
      <c r="A13" s="231">
        <v>6</v>
      </c>
      <c r="B13" s="232" t="s">
        <v>405</v>
      </c>
      <c r="C13" s="233" t="s">
        <v>406</v>
      </c>
      <c r="D13" s="234" t="s">
        <v>229</v>
      </c>
      <c r="E13" s="235">
        <v>11</v>
      </c>
      <c r="F13" s="235"/>
      <c r="G13" s="236">
        <f t="shared" si="0"/>
        <v>0</v>
      </c>
      <c r="BA13" s="242">
        <f>SUM(BA7:BA11)</f>
        <v>0</v>
      </c>
      <c r="BB13" s="242">
        <f>SUM(BB7:BB11)</f>
        <v>0</v>
      </c>
      <c r="BC13" s="242">
        <f>SUM(BC7:BC11)</f>
        <v>0</v>
      </c>
      <c r="BD13" s="242">
        <f>SUM(BD7:BD11)</f>
        <v>0</v>
      </c>
      <c r="BE13" s="242">
        <f>SUM(BE7:BE11)</f>
        <v>0</v>
      </c>
    </row>
    <row r="14" spans="1:104" x14ac:dyDescent="0.2">
      <c r="A14" s="231">
        <v>7</v>
      </c>
      <c r="B14" s="232" t="s">
        <v>407</v>
      </c>
      <c r="C14" s="233" t="s">
        <v>408</v>
      </c>
      <c r="D14" s="234" t="s">
        <v>153</v>
      </c>
      <c r="E14" s="235">
        <f>SUM(E8:E11)</f>
        <v>31</v>
      </c>
      <c r="F14" s="235"/>
      <c r="G14" s="236">
        <f>F14*E14</f>
        <v>0</v>
      </c>
      <c r="BA14" s="242"/>
      <c r="BB14" s="242"/>
      <c r="BC14" s="242"/>
      <c r="BD14" s="242"/>
      <c r="BE14" s="242"/>
    </row>
    <row r="15" spans="1:104" s="250" customFormat="1" ht="13.5" x14ac:dyDescent="0.25">
      <c r="A15" s="243"/>
      <c r="B15" s="244" t="s">
        <v>409</v>
      </c>
      <c r="C15" s="245" t="str">
        <f>CONCATENATE(B7," ",C7)</f>
        <v>721 Vnitřní kanalizace</v>
      </c>
      <c r="D15" s="246"/>
      <c r="E15" s="247"/>
      <c r="F15" s="248"/>
      <c r="G15" s="249">
        <f>SUM(G8:G14)</f>
        <v>0</v>
      </c>
      <c r="H15" s="4"/>
      <c r="I15" s="203"/>
      <c r="J15" s="203"/>
      <c r="K15" s="203"/>
      <c r="L15" s="203"/>
      <c r="M15" s="203"/>
      <c r="N15" s="203"/>
      <c r="O15" s="203"/>
      <c r="P15" s="203"/>
      <c r="Q15" s="203"/>
      <c r="AZ15" s="250">
        <v>2</v>
      </c>
      <c r="BA15" s="250">
        <f>IF(AZ15=1,#REF!,0)</f>
        <v>0</v>
      </c>
      <c r="BB15" s="250" t="e">
        <f>IF(AZ15=2,#REF!,0)</f>
        <v>#REF!</v>
      </c>
      <c r="BC15" s="250">
        <f>IF(AZ15=3,#REF!,0)</f>
        <v>0</v>
      </c>
      <c r="BD15" s="250">
        <f>IF(AZ15=4,#REF!,0)</f>
        <v>0</v>
      </c>
      <c r="BE15" s="250">
        <f>IF(AZ15=5,#REF!,0)</f>
        <v>0</v>
      </c>
      <c r="CZ15" s="250">
        <v>1.1299999999999999E-3</v>
      </c>
    </row>
    <row r="16" spans="1:104" ht="13.5" x14ac:dyDescent="0.25">
      <c r="A16" s="223" t="s">
        <v>122</v>
      </c>
      <c r="B16" s="224" t="s">
        <v>410</v>
      </c>
      <c r="C16" s="225" t="s">
        <v>411</v>
      </c>
      <c r="D16" s="226"/>
      <c r="E16" s="227"/>
      <c r="F16" s="227"/>
      <c r="G16" s="228"/>
      <c r="H16" s="251"/>
      <c r="O16" s="230"/>
      <c r="AZ16" s="203">
        <v>2</v>
      </c>
      <c r="BA16" s="203">
        <f>IF(AZ16=1,#REF!,0)</f>
        <v>0</v>
      </c>
      <c r="BB16" s="203" t="e">
        <f>IF(AZ16=2,#REF!,0)</f>
        <v>#REF!</v>
      </c>
      <c r="BC16" s="203">
        <f>IF(AZ16=3,#REF!,0)</f>
        <v>0</v>
      </c>
      <c r="BD16" s="203">
        <f>IF(AZ16=4,#REF!,0)</f>
        <v>0</v>
      </c>
      <c r="BE16" s="203">
        <f>IF(AZ16=5,#REF!,0)</f>
        <v>0</v>
      </c>
      <c r="CZ16" s="203">
        <v>6.77E-3</v>
      </c>
    </row>
    <row r="17" spans="1:104" ht="13.5" customHeight="1" x14ac:dyDescent="0.2">
      <c r="A17" s="231">
        <v>8</v>
      </c>
      <c r="B17" s="237" t="s">
        <v>412</v>
      </c>
      <c r="C17" s="233" t="s">
        <v>413</v>
      </c>
      <c r="D17" s="234" t="s">
        <v>153</v>
      </c>
      <c r="E17" s="240">
        <v>20</v>
      </c>
      <c r="F17" s="240"/>
      <c r="G17" s="241">
        <f>E17*F17</f>
        <v>0</v>
      </c>
      <c r="O17" s="230"/>
    </row>
    <row r="18" spans="1:104" ht="13.5" customHeight="1" x14ac:dyDescent="0.2">
      <c r="A18" s="231">
        <v>9</v>
      </c>
      <c r="B18" s="237" t="s">
        <v>414</v>
      </c>
      <c r="C18" s="233" t="s">
        <v>415</v>
      </c>
      <c r="D18" s="234" t="s">
        <v>153</v>
      </c>
      <c r="E18" s="240">
        <v>15</v>
      </c>
      <c r="F18" s="240"/>
      <c r="G18" s="241">
        <f>E18*F18</f>
        <v>0</v>
      </c>
      <c r="O18" s="230"/>
    </row>
    <row r="19" spans="1:104" ht="13.5" customHeight="1" x14ac:dyDescent="0.2">
      <c r="A19" s="231">
        <v>10</v>
      </c>
      <c r="B19" s="237" t="s">
        <v>416</v>
      </c>
      <c r="C19" s="233" t="s">
        <v>417</v>
      </c>
      <c r="D19" s="234" t="s">
        <v>153</v>
      </c>
      <c r="E19" s="240">
        <v>17</v>
      </c>
      <c r="F19" s="240"/>
      <c r="G19" s="241">
        <f t="shared" ref="G19:G37" si="1">E19*F19</f>
        <v>0</v>
      </c>
      <c r="O19" s="230"/>
    </row>
    <row r="20" spans="1:104" ht="13.5" customHeight="1" x14ac:dyDescent="0.2">
      <c r="A20" s="231">
        <v>11</v>
      </c>
      <c r="B20" s="237" t="s">
        <v>418</v>
      </c>
      <c r="C20" s="233" t="s">
        <v>419</v>
      </c>
      <c r="D20" s="234" t="s">
        <v>153</v>
      </c>
      <c r="E20" s="240">
        <v>9</v>
      </c>
      <c r="F20" s="240"/>
      <c r="G20" s="241">
        <f t="shared" si="1"/>
        <v>0</v>
      </c>
      <c r="O20" s="230"/>
    </row>
    <row r="21" spans="1:104" ht="13.5" customHeight="1" x14ac:dyDescent="0.2">
      <c r="A21" s="231">
        <v>12</v>
      </c>
      <c r="B21" s="237" t="s">
        <v>420</v>
      </c>
      <c r="C21" s="233" t="s">
        <v>421</v>
      </c>
      <c r="D21" s="234" t="s">
        <v>153</v>
      </c>
      <c r="E21" s="240">
        <v>9</v>
      </c>
      <c r="F21" s="240"/>
      <c r="G21" s="241">
        <f t="shared" si="1"/>
        <v>0</v>
      </c>
      <c r="O21" s="230"/>
    </row>
    <row r="22" spans="1:104" ht="13.5" customHeight="1" x14ac:dyDescent="0.2">
      <c r="A22" s="231">
        <v>13</v>
      </c>
      <c r="B22" s="237" t="s">
        <v>422</v>
      </c>
      <c r="C22" s="233" t="s">
        <v>423</v>
      </c>
      <c r="D22" s="234" t="s">
        <v>153</v>
      </c>
      <c r="E22" s="240">
        <v>24</v>
      </c>
      <c r="F22" s="240"/>
      <c r="G22" s="241">
        <f t="shared" si="1"/>
        <v>0</v>
      </c>
      <c r="O22" s="230"/>
    </row>
    <row r="23" spans="1:104" ht="13.5" customHeight="1" x14ac:dyDescent="0.2">
      <c r="A23" s="231">
        <v>14</v>
      </c>
      <c r="B23" s="237" t="s">
        <v>424</v>
      </c>
      <c r="C23" s="233" t="s">
        <v>425</v>
      </c>
      <c r="D23" s="234" t="s">
        <v>153</v>
      </c>
      <c r="E23" s="240">
        <v>17</v>
      </c>
      <c r="F23" s="240"/>
      <c r="G23" s="241">
        <f t="shared" si="1"/>
        <v>0</v>
      </c>
      <c r="O23" s="230"/>
    </row>
    <row r="24" spans="1:104" ht="13.5" customHeight="1" x14ac:dyDescent="0.2">
      <c r="A24" s="231">
        <v>15</v>
      </c>
      <c r="B24" s="237" t="s">
        <v>426</v>
      </c>
      <c r="C24" s="233" t="s">
        <v>427</v>
      </c>
      <c r="D24" s="234" t="s">
        <v>153</v>
      </c>
      <c r="E24" s="240">
        <v>9</v>
      </c>
      <c r="F24" s="240"/>
      <c r="G24" s="241">
        <f t="shared" si="1"/>
        <v>0</v>
      </c>
      <c r="O24" s="230"/>
    </row>
    <row r="25" spans="1:104" x14ac:dyDescent="0.2">
      <c r="A25" s="231">
        <v>16</v>
      </c>
      <c r="B25" s="237" t="s">
        <v>428</v>
      </c>
      <c r="C25" s="233" t="s">
        <v>429</v>
      </c>
      <c r="D25" s="234" t="s">
        <v>153</v>
      </c>
      <c r="E25" s="235">
        <f>SUM(E17:E24)</f>
        <v>120</v>
      </c>
      <c r="F25" s="235"/>
      <c r="G25" s="236">
        <f t="shared" si="1"/>
        <v>0</v>
      </c>
      <c r="O25" s="230"/>
    </row>
    <row r="26" spans="1:104" x14ac:dyDescent="0.2">
      <c r="A26" s="231">
        <v>17</v>
      </c>
      <c r="B26" s="232" t="s">
        <v>430</v>
      </c>
      <c r="C26" s="233" t="s">
        <v>431</v>
      </c>
      <c r="D26" s="234" t="s">
        <v>153</v>
      </c>
      <c r="E26" s="235">
        <f>E17+E21</f>
        <v>29</v>
      </c>
      <c r="F26" s="235"/>
      <c r="G26" s="236">
        <f t="shared" si="1"/>
        <v>0</v>
      </c>
      <c r="O26" s="230"/>
      <c r="AZ26" s="203">
        <v>2</v>
      </c>
      <c r="BA26" s="203">
        <f>IF(AZ26=1,#REF!,0)</f>
        <v>0</v>
      </c>
      <c r="BB26" s="203" t="e">
        <f>IF(AZ26=2,#REF!,0)</f>
        <v>#REF!</v>
      </c>
      <c r="BC26" s="203">
        <f>IF(AZ26=3,#REF!,0)</f>
        <v>0</v>
      </c>
      <c r="BD26" s="203">
        <f>IF(AZ26=4,#REF!,0)</f>
        <v>0</v>
      </c>
      <c r="BE26" s="203">
        <f>IF(AZ26=5,#REF!,0)</f>
        <v>0</v>
      </c>
      <c r="CZ26" s="203">
        <v>3.8000000000000002E-4</v>
      </c>
    </row>
    <row r="27" spans="1:104" x14ac:dyDescent="0.2">
      <c r="A27" s="231">
        <v>18</v>
      </c>
      <c r="B27" s="232" t="s">
        <v>432</v>
      </c>
      <c r="C27" s="233" t="s">
        <v>433</v>
      </c>
      <c r="D27" s="234" t="s">
        <v>153</v>
      </c>
      <c r="E27" s="235">
        <f>E18+E22</f>
        <v>39</v>
      </c>
      <c r="F27" s="235"/>
      <c r="G27" s="236">
        <f t="shared" si="1"/>
        <v>0</v>
      </c>
      <c r="O27" s="230"/>
      <c r="AZ27" s="203">
        <v>2</v>
      </c>
      <c r="BA27" s="203">
        <f>IF(AZ27=1,#REF!,0)</f>
        <v>0</v>
      </c>
      <c r="BB27" s="203" t="e">
        <f>IF(AZ27=2,#REF!,0)</f>
        <v>#REF!</v>
      </c>
      <c r="BC27" s="203">
        <f>IF(AZ27=3,#REF!,0)</f>
        <v>0</v>
      </c>
      <c r="BD27" s="203">
        <f>IF(AZ27=4,#REF!,0)</f>
        <v>0</v>
      </c>
      <c r="BE27" s="203">
        <f>IF(AZ27=5,#REF!,0)</f>
        <v>0</v>
      </c>
      <c r="CZ27" s="203">
        <v>4.0000000000000002E-4</v>
      </c>
    </row>
    <row r="28" spans="1:104" x14ac:dyDescent="0.2">
      <c r="A28" s="231">
        <v>19</v>
      </c>
      <c r="B28" s="232" t="s">
        <v>434</v>
      </c>
      <c r="C28" s="233" t="s">
        <v>435</v>
      </c>
      <c r="D28" s="234" t="s">
        <v>153</v>
      </c>
      <c r="E28" s="235">
        <f>E19+E23</f>
        <v>34</v>
      </c>
      <c r="F28" s="235"/>
      <c r="G28" s="236">
        <f t="shared" si="1"/>
        <v>0</v>
      </c>
      <c r="O28" s="230"/>
      <c r="AZ28" s="203">
        <v>2</v>
      </c>
      <c r="BA28" s="203">
        <f>IF(AZ28=1,#REF!,0)</f>
        <v>0</v>
      </c>
      <c r="BB28" s="203" t="e">
        <f>IF(AZ28=2,#REF!,0)</f>
        <v>#REF!</v>
      </c>
      <c r="BC28" s="203">
        <f>IF(AZ28=3,#REF!,0)</f>
        <v>0</v>
      </c>
      <c r="BD28" s="203">
        <f>IF(AZ28=4,#REF!,0)</f>
        <v>0</v>
      </c>
      <c r="BE28" s="203">
        <f>IF(AZ28=5,#REF!,0)</f>
        <v>0</v>
      </c>
      <c r="CZ28" s="203">
        <v>1.6999999999999999E-3</v>
      </c>
    </row>
    <row r="29" spans="1:104" x14ac:dyDescent="0.2">
      <c r="A29" s="231">
        <v>20</v>
      </c>
      <c r="B29" s="232" t="s">
        <v>436</v>
      </c>
      <c r="C29" s="233" t="s">
        <v>437</v>
      </c>
      <c r="D29" s="234" t="s">
        <v>153</v>
      </c>
      <c r="E29" s="235">
        <f>E24</f>
        <v>9</v>
      </c>
      <c r="F29" s="235"/>
      <c r="G29" s="236">
        <f t="shared" si="1"/>
        <v>0</v>
      </c>
      <c r="O29" s="230"/>
    </row>
    <row r="30" spans="1:104" x14ac:dyDescent="0.2">
      <c r="A30" s="231">
        <v>21</v>
      </c>
      <c r="B30" s="232" t="s">
        <v>438</v>
      </c>
      <c r="C30" s="233" t="s">
        <v>439</v>
      </c>
      <c r="D30" s="234" t="s">
        <v>153</v>
      </c>
      <c r="E30" s="235">
        <f>E20</f>
        <v>9</v>
      </c>
      <c r="F30" s="235"/>
      <c r="G30" s="236">
        <f t="shared" si="1"/>
        <v>0</v>
      </c>
      <c r="O30" s="230"/>
    </row>
    <row r="31" spans="1:104" x14ac:dyDescent="0.2">
      <c r="A31" s="231">
        <v>22</v>
      </c>
      <c r="B31" s="232" t="s">
        <v>440</v>
      </c>
      <c r="C31" s="233" t="s">
        <v>441</v>
      </c>
      <c r="D31" s="234" t="s">
        <v>153</v>
      </c>
      <c r="E31" s="235">
        <f>SUM(E26:E30)</f>
        <v>120</v>
      </c>
      <c r="F31" s="235"/>
      <c r="G31" s="236">
        <f>E31*F31</f>
        <v>0</v>
      </c>
      <c r="O31" s="230"/>
      <c r="AZ31" s="203">
        <v>2</v>
      </c>
      <c r="BA31" s="203">
        <f>IF(AZ31=1,#REF!,0)</f>
        <v>0</v>
      </c>
      <c r="BB31" s="203" t="e">
        <f>IF(AZ31=2,#REF!,0)</f>
        <v>#REF!</v>
      </c>
      <c r="BC31" s="203">
        <f>IF(AZ31=3,#REF!,0)</f>
        <v>0</v>
      </c>
      <c r="BD31" s="203">
        <f>IF(AZ31=4,#REF!,0)</f>
        <v>0</v>
      </c>
      <c r="BE31" s="203">
        <f>IF(AZ31=5,#REF!,0)</f>
        <v>0</v>
      </c>
      <c r="CZ31" s="203">
        <v>1.4999999999999999E-4</v>
      </c>
    </row>
    <row r="32" spans="1:104" x14ac:dyDescent="0.2">
      <c r="A32" s="231">
        <v>23</v>
      </c>
      <c r="B32" s="232" t="s">
        <v>442</v>
      </c>
      <c r="C32" s="233" t="s">
        <v>443</v>
      </c>
      <c r="D32" s="234" t="s">
        <v>153</v>
      </c>
      <c r="E32" s="235">
        <f>E31</f>
        <v>120</v>
      </c>
      <c r="F32" s="235"/>
      <c r="G32" s="236">
        <f>E32*F32</f>
        <v>0</v>
      </c>
      <c r="O32" s="230"/>
      <c r="AZ32" s="203">
        <v>2</v>
      </c>
      <c r="BA32" s="203">
        <f>IF(AZ32=1,#REF!,0)</f>
        <v>0</v>
      </c>
      <c r="BB32" s="203" t="e">
        <f>IF(AZ32=2,#REF!,0)</f>
        <v>#REF!</v>
      </c>
      <c r="BC32" s="203">
        <f>IF(AZ32=3,#REF!,0)</f>
        <v>0</v>
      </c>
      <c r="BD32" s="203">
        <f>IF(AZ32=4,#REF!,0)</f>
        <v>0</v>
      </c>
      <c r="BE32" s="203">
        <f>IF(AZ32=5,#REF!,0)</f>
        <v>0</v>
      </c>
      <c r="CZ32" s="203">
        <v>1.6800000000000001E-3</v>
      </c>
    </row>
    <row r="33" spans="1:104" x14ac:dyDescent="0.2">
      <c r="A33" s="231">
        <v>24</v>
      </c>
      <c r="B33" s="232" t="s">
        <v>444</v>
      </c>
      <c r="C33" s="233" t="s">
        <v>445</v>
      </c>
      <c r="D33" s="234" t="s">
        <v>133</v>
      </c>
      <c r="E33" s="235">
        <v>1</v>
      </c>
      <c r="F33" s="235"/>
      <c r="G33" s="236">
        <f t="shared" si="1"/>
        <v>0</v>
      </c>
      <c r="O33" s="230"/>
      <c r="AZ33" s="203">
        <v>2</v>
      </c>
      <c r="BA33" s="203">
        <f>IF(AZ33=1,#REF!,0)</f>
        <v>0</v>
      </c>
      <c r="BB33" s="203" t="e">
        <f>IF(AZ33=2,#REF!,0)</f>
        <v>#REF!</v>
      </c>
      <c r="BC33" s="203">
        <f>IF(AZ33=3,#REF!,0)</f>
        <v>0</v>
      </c>
      <c r="BD33" s="203">
        <f>IF(AZ33=4,#REF!,0)</f>
        <v>0</v>
      </c>
      <c r="BE33" s="203">
        <f>IF(AZ33=5,#REF!,0)</f>
        <v>0</v>
      </c>
      <c r="CZ33" s="203">
        <v>6.7099999999999998E-3</v>
      </c>
    </row>
    <row r="34" spans="1:104" x14ac:dyDescent="0.2">
      <c r="A34" s="231">
        <v>25</v>
      </c>
      <c r="B34" s="232" t="s">
        <v>446</v>
      </c>
      <c r="C34" s="233" t="s">
        <v>447</v>
      </c>
      <c r="D34" s="234" t="s">
        <v>133</v>
      </c>
      <c r="E34" s="235">
        <v>3</v>
      </c>
      <c r="F34" s="235"/>
      <c r="G34" s="236">
        <f>E34*F34</f>
        <v>0</v>
      </c>
      <c r="O34" s="230"/>
      <c r="AZ34" s="203">
        <v>2</v>
      </c>
      <c r="BA34" s="203">
        <f>IF(AZ34=1,#REF!,0)</f>
        <v>0</v>
      </c>
      <c r="BB34" s="203" t="e">
        <f>IF(AZ34=2,#REF!,0)</f>
        <v>#REF!</v>
      </c>
      <c r="BC34" s="203">
        <f>IF(AZ34=3,#REF!,0)</f>
        <v>0</v>
      </c>
      <c r="BD34" s="203">
        <f>IF(AZ34=4,#REF!,0)</f>
        <v>0</v>
      </c>
      <c r="BE34" s="203">
        <f>IF(AZ34=5,#REF!,0)</f>
        <v>0</v>
      </c>
      <c r="CZ34" s="203">
        <v>6.7099999999999998E-3</v>
      </c>
    </row>
    <row r="35" spans="1:104" x14ac:dyDescent="0.2">
      <c r="A35" s="231">
        <v>26</v>
      </c>
      <c r="B35" s="232" t="s">
        <v>448</v>
      </c>
      <c r="C35" s="233" t="s">
        <v>449</v>
      </c>
      <c r="D35" s="234" t="s">
        <v>133</v>
      </c>
      <c r="E35" s="235">
        <v>4</v>
      </c>
      <c r="F35" s="235"/>
      <c r="G35" s="236">
        <f t="shared" si="1"/>
        <v>0</v>
      </c>
      <c r="O35" s="230"/>
      <c r="AZ35" s="203">
        <v>2</v>
      </c>
      <c r="BA35" s="203">
        <f>IF(AZ35=1,#REF!,0)</f>
        <v>0</v>
      </c>
      <c r="BB35" s="203" t="e">
        <f>IF(AZ35=2,#REF!,0)</f>
        <v>#REF!</v>
      </c>
      <c r="BC35" s="203">
        <f>IF(AZ35=3,#REF!,0)</f>
        <v>0</v>
      </c>
      <c r="BD35" s="203">
        <f>IF(AZ35=4,#REF!,0)</f>
        <v>0</v>
      </c>
      <c r="BE35" s="203">
        <f>IF(AZ35=5,#REF!,0)</f>
        <v>0</v>
      </c>
      <c r="CZ35" s="203">
        <v>0</v>
      </c>
    </row>
    <row r="36" spans="1:104" x14ac:dyDescent="0.2">
      <c r="A36" s="231">
        <v>27</v>
      </c>
      <c r="B36" s="232" t="s">
        <v>450</v>
      </c>
      <c r="C36" s="233" t="s">
        <v>451</v>
      </c>
      <c r="D36" s="234" t="s">
        <v>133</v>
      </c>
      <c r="E36" s="235">
        <v>4</v>
      </c>
      <c r="F36" s="235"/>
      <c r="G36" s="236">
        <f t="shared" si="1"/>
        <v>0</v>
      </c>
      <c r="O36" s="230"/>
    </row>
    <row r="37" spans="1:104" x14ac:dyDescent="0.2">
      <c r="A37" s="231">
        <v>28</v>
      </c>
      <c r="B37" s="232" t="s">
        <v>452</v>
      </c>
      <c r="C37" s="233" t="s">
        <v>453</v>
      </c>
      <c r="D37" s="234" t="s">
        <v>133</v>
      </c>
      <c r="E37" s="235">
        <v>4</v>
      </c>
      <c r="F37" s="235"/>
      <c r="G37" s="236">
        <f t="shared" si="1"/>
        <v>0</v>
      </c>
      <c r="O37" s="230"/>
    </row>
    <row r="38" spans="1:104" x14ac:dyDescent="0.2">
      <c r="A38" s="231">
        <v>29</v>
      </c>
      <c r="B38" s="232" t="s">
        <v>454</v>
      </c>
      <c r="C38" s="233" t="s">
        <v>455</v>
      </c>
      <c r="D38" s="239" t="s">
        <v>153</v>
      </c>
      <c r="E38" s="240">
        <v>24</v>
      </c>
      <c r="F38" s="240"/>
      <c r="G38" s="241">
        <f>E38*F38</f>
        <v>0</v>
      </c>
      <c r="O38" s="230"/>
      <c r="AZ38" s="203">
        <v>2</v>
      </c>
      <c r="BA38" s="203">
        <f>IF(AZ38=1,#REF!,0)</f>
        <v>0</v>
      </c>
      <c r="BB38" s="203" t="e">
        <f>IF(AZ38=2,#REF!,0)</f>
        <v>#REF!</v>
      </c>
      <c r="BC38" s="203">
        <f>IF(AZ38=3,#REF!,0)</f>
        <v>0</v>
      </c>
      <c r="BD38" s="203">
        <f>IF(AZ38=4,#REF!,0)</f>
        <v>0</v>
      </c>
      <c r="BE38" s="203">
        <f>IF(AZ38=5,#REF!,0)</f>
        <v>0</v>
      </c>
      <c r="CZ38" s="203">
        <v>2.4000000000000001E-4</v>
      </c>
    </row>
    <row r="39" spans="1:104" customFormat="1" ht="13.5" x14ac:dyDescent="0.25">
      <c r="A39" s="252"/>
      <c r="B39" s="253" t="s">
        <v>409</v>
      </c>
      <c r="C39" s="245" t="str">
        <f>CONCATENATE(B16," ",C16)</f>
        <v>722 Vnitřní vodovod</v>
      </c>
      <c r="D39" s="246"/>
      <c r="E39" s="247"/>
      <c r="F39" s="248"/>
      <c r="G39" s="254">
        <f>SUM(G17:G38)</f>
        <v>0</v>
      </c>
    </row>
    <row r="40" spans="1:104" ht="13.5" x14ac:dyDescent="0.25">
      <c r="A40" s="223" t="s">
        <v>122</v>
      </c>
      <c r="B40" s="224" t="s">
        <v>77</v>
      </c>
      <c r="C40" s="225" t="s">
        <v>78</v>
      </c>
      <c r="D40" s="226"/>
      <c r="E40" s="227"/>
      <c r="F40" s="227"/>
      <c r="G40" s="228"/>
      <c r="H40" s="251"/>
      <c r="O40" s="230"/>
      <c r="AZ40" s="203">
        <v>2</v>
      </c>
      <c r="BA40" s="203">
        <f>IF(AZ40=1,#REF!,0)</f>
        <v>0</v>
      </c>
      <c r="BB40" s="203" t="e">
        <f>IF(AZ40=2,#REF!,0)</f>
        <v>#REF!</v>
      </c>
      <c r="BC40" s="203">
        <f>IF(AZ40=3,#REF!,0)</f>
        <v>0</v>
      </c>
      <c r="BD40" s="203">
        <f>IF(AZ40=4,#REF!,0)</f>
        <v>0</v>
      </c>
      <c r="BE40" s="203">
        <f>IF(AZ40=5,#REF!,0)</f>
        <v>0</v>
      </c>
      <c r="CZ40" s="203">
        <v>6.77E-3</v>
      </c>
    </row>
    <row r="41" spans="1:104" x14ac:dyDescent="0.2">
      <c r="A41" s="231">
        <v>30</v>
      </c>
      <c r="B41" s="237" t="s">
        <v>412</v>
      </c>
      <c r="C41" s="233" t="s">
        <v>456</v>
      </c>
      <c r="D41" s="234" t="s">
        <v>133</v>
      </c>
      <c r="E41" s="240">
        <v>7</v>
      </c>
      <c r="F41" s="240"/>
      <c r="G41" s="241">
        <f>E41*F41</f>
        <v>0</v>
      </c>
      <c r="O41" s="230"/>
    </row>
    <row r="42" spans="1:104" x14ac:dyDescent="0.2">
      <c r="A42" s="231">
        <v>31</v>
      </c>
      <c r="B42" s="237" t="s">
        <v>414</v>
      </c>
      <c r="C42" s="233" t="s">
        <v>457</v>
      </c>
      <c r="D42" s="234" t="s">
        <v>133</v>
      </c>
      <c r="E42" s="240">
        <v>1</v>
      </c>
      <c r="F42" s="240"/>
      <c r="G42" s="241">
        <f>E42*F42</f>
        <v>0</v>
      </c>
      <c r="O42" s="230"/>
    </row>
    <row r="43" spans="1:104" x14ac:dyDescent="0.2">
      <c r="A43" s="231">
        <v>32</v>
      </c>
      <c r="B43" s="237" t="s">
        <v>416</v>
      </c>
      <c r="C43" s="233" t="s">
        <v>458</v>
      </c>
      <c r="D43" s="234" t="s">
        <v>133</v>
      </c>
      <c r="E43" s="240">
        <v>8</v>
      </c>
      <c r="F43" s="240"/>
      <c r="G43" s="241">
        <f>E43*F43</f>
        <v>0</v>
      </c>
      <c r="O43" s="230"/>
    </row>
    <row r="44" spans="1:104" x14ac:dyDescent="0.2">
      <c r="A44" s="231">
        <v>33</v>
      </c>
      <c r="B44" s="237" t="s">
        <v>418</v>
      </c>
      <c r="C44" s="233" t="s">
        <v>459</v>
      </c>
      <c r="D44" s="234" t="s">
        <v>133</v>
      </c>
      <c r="E44" s="240">
        <v>7</v>
      </c>
      <c r="F44" s="240"/>
      <c r="G44" s="241">
        <f t="shared" ref="G44:G54" si="2">E44*F44</f>
        <v>0</v>
      </c>
      <c r="O44" s="230"/>
    </row>
    <row r="45" spans="1:104" x14ac:dyDescent="0.2">
      <c r="A45" s="231">
        <v>34</v>
      </c>
      <c r="B45" s="237" t="s">
        <v>420</v>
      </c>
      <c r="C45" s="233" t="s">
        <v>460</v>
      </c>
      <c r="D45" s="234" t="s">
        <v>133</v>
      </c>
      <c r="E45" s="240">
        <v>1</v>
      </c>
      <c r="F45" s="240"/>
      <c r="G45" s="241">
        <f>E45*F45</f>
        <v>0</v>
      </c>
      <c r="O45" s="230"/>
    </row>
    <row r="46" spans="1:104" x14ac:dyDescent="0.2">
      <c r="A46" s="231">
        <v>35</v>
      </c>
      <c r="B46" s="237" t="s">
        <v>422</v>
      </c>
      <c r="C46" s="233" t="s">
        <v>461</v>
      </c>
      <c r="D46" s="234" t="s">
        <v>133</v>
      </c>
      <c r="E46" s="240">
        <v>8</v>
      </c>
      <c r="F46" s="240"/>
      <c r="G46" s="241">
        <f t="shared" si="2"/>
        <v>0</v>
      </c>
      <c r="O46" s="230"/>
    </row>
    <row r="47" spans="1:104" x14ac:dyDescent="0.2">
      <c r="A47" s="231">
        <v>36</v>
      </c>
      <c r="B47" s="237" t="s">
        <v>424</v>
      </c>
      <c r="C47" s="233" t="s">
        <v>462</v>
      </c>
      <c r="D47" s="234" t="s">
        <v>133</v>
      </c>
      <c r="E47" s="240">
        <v>1</v>
      </c>
      <c r="F47" s="240"/>
      <c r="G47" s="241">
        <f t="shared" si="2"/>
        <v>0</v>
      </c>
      <c r="O47" s="230"/>
    </row>
    <row r="48" spans="1:104" x14ac:dyDescent="0.2">
      <c r="A48" s="231">
        <v>37</v>
      </c>
      <c r="B48" s="237" t="s">
        <v>426</v>
      </c>
      <c r="C48" s="233" t="s">
        <v>463</v>
      </c>
      <c r="D48" s="234" t="s">
        <v>133</v>
      </c>
      <c r="E48" s="240">
        <v>9</v>
      </c>
      <c r="F48" s="240"/>
      <c r="G48" s="241">
        <f t="shared" si="2"/>
        <v>0</v>
      </c>
      <c r="O48" s="230"/>
    </row>
    <row r="49" spans="1:15" ht="15" customHeight="1" x14ac:dyDescent="0.2">
      <c r="A49" s="231">
        <v>38</v>
      </c>
      <c r="B49" s="237" t="s">
        <v>428</v>
      </c>
      <c r="C49" s="233" t="s">
        <v>464</v>
      </c>
      <c r="D49" s="234" t="s">
        <v>133</v>
      </c>
      <c r="E49" s="240">
        <v>9</v>
      </c>
      <c r="F49" s="240"/>
      <c r="G49" s="241">
        <f t="shared" si="2"/>
        <v>0</v>
      </c>
      <c r="O49" s="230"/>
    </row>
    <row r="50" spans="1:15" ht="24.05" customHeight="1" x14ac:dyDescent="0.2">
      <c r="A50" s="231">
        <v>39</v>
      </c>
      <c r="B50" s="237" t="s">
        <v>444</v>
      </c>
      <c r="C50" s="233" t="s">
        <v>465</v>
      </c>
      <c r="D50" s="234" t="s">
        <v>133</v>
      </c>
      <c r="E50" s="240">
        <v>4</v>
      </c>
      <c r="F50" s="240"/>
      <c r="G50" s="241">
        <f t="shared" si="2"/>
        <v>0</v>
      </c>
      <c r="O50" s="230"/>
    </row>
    <row r="51" spans="1:15" x14ac:dyDescent="0.2">
      <c r="A51" s="231">
        <v>40</v>
      </c>
      <c r="B51" s="237" t="s">
        <v>446</v>
      </c>
      <c r="C51" s="233" t="s">
        <v>466</v>
      </c>
      <c r="D51" s="234" t="s">
        <v>133</v>
      </c>
      <c r="E51" s="240">
        <v>1</v>
      </c>
      <c r="F51" s="240"/>
      <c r="G51" s="241">
        <f t="shared" si="2"/>
        <v>0</v>
      </c>
      <c r="O51" s="230"/>
    </row>
    <row r="52" spans="1:15" x14ac:dyDescent="0.2">
      <c r="A52" s="231">
        <v>41</v>
      </c>
      <c r="B52" s="237" t="s">
        <v>448</v>
      </c>
      <c r="C52" s="233" t="s">
        <v>467</v>
      </c>
      <c r="D52" s="234" t="s">
        <v>133</v>
      </c>
      <c r="E52" s="240">
        <v>1</v>
      </c>
      <c r="F52" s="240"/>
      <c r="G52" s="241">
        <f t="shared" si="2"/>
        <v>0</v>
      </c>
      <c r="O52" s="230"/>
    </row>
    <row r="53" spans="1:15" x14ac:dyDescent="0.2">
      <c r="A53" s="231">
        <v>42</v>
      </c>
      <c r="B53" s="237" t="s">
        <v>450</v>
      </c>
      <c r="C53" s="233" t="s">
        <v>468</v>
      </c>
      <c r="D53" s="234" t="s">
        <v>153</v>
      </c>
      <c r="E53" s="240">
        <v>1</v>
      </c>
      <c r="F53" s="240"/>
      <c r="G53" s="241">
        <f t="shared" si="2"/>
        <v>0</v>
      </c>
      <c r="O53" s="230"/>
    </row>
    <row r="54" spans="1:15" x14ac:dyDescent="0.2">
      <c r="A54" s="231">
        <v>43</v>
      </c>
      <c r="B54" s="237" t="s">
        <v>452</v>
      </c>
      <c r="C54" s="233" t="s">
        <v>469</v>
      </c>
      <c r="D54" s="234" t="s">
        <v>470</v>
      </c>
      <c r="E54" s="240">
        <v>2</v>
      </c>
      <c r="F54" s="240"/>
      <c r="G54" s="241">
        <f t="shared" si="2"/>
        <v>0</v>
      </c>
      <c r="O54" s="230"/>
    </row>
    <row r="55" spans="1:15" x14ac:dyDescent="0.2">
      <c r="A55" s="231">
        <v>44</v>
      </c>
      <c r="B55" s="237" t="s">
        <v>454</v>
      </c>
      <c r="C55" s="233" t="s">
        <v>471</v>
      </c>
      <c r="D55" s="234" t="s">
        <v>470</v>
      </c>
      <c r="E55" s="240">
        <v>1</v>
      </c>
      <c r="F55" s="240"/>
      <c r="G55" s="241">
        <f>E55*F55</f>
        <v>0</v>
      </c>
      <c r="O55" s="230"/>
    </row>
    <row r="56" spans="1:15" customFormat="1" ht="13.5" x14ac:dyDescent="0.25">
      <c r="A56" s="252"/>
      <c r="B56" s="253" t="s">
        <v>409</v>
      </c>
      <c r="C56" s="245" t="str">
        <f>CONCATENATE(B40," ",C40)</f>
        <v>725 Zařizovací předměty</v>
      </c>
      <c r="D56" s="246"/>
      <c r="E56" s="247"/>
      <c r="F56" s="248"/>
      <c r="G56" s="254">
        <f>SUM(G41:G55)</f>
        <v>0</v>
      </c>
    </row>
    <row r="57" spans="1:15" ht="13.5" x14ac:dyDescent="0.25">
      <c r="A57" s="223" t="s">
        <v>122</v>
      </c>
      <c r="B57" s="224" t="s">
        <v>81</v>
      </c>
      <c r="C57" s="225" t="s">
        <v>472</v>
      </c>
      <c r="D57" s="226"/>
      <c r="E57" s="227"/>
      <c r="F57" s="227"/>
      <c r="G57" s="255"/>
    </row>
    <row r="58" spans="1:15" x14ac:dyDescent="0.2">
      <c r="A58" s="256">
        <v>45</v>
      </c>
      <c r="B58" s="232" t="s">
        <v>473</v>
      </c>
      <c r="C58" s="233" t="s">
        <v>474</v>
      </c>
      <c r="D58" s="234" t="s">
        <v>475</v>
      </c>
      <c r="E58" s="235">
        <v>50</v>
      </c>
      <c r="F58" s="235"/>
      <c r="G58" s="236">
        <f>E58*F58</f>
        <v>0</v>
      </c>
    </row>
    <row r="59" spans="1:15" x14ac:dyDescent="0.2">
      <c r="A59" s="231">
        <v>46</v>
      </c>
      <c r="B59" s="232" t="s">
        <v>476</v>
      </c>
      <c r="C59" s="233" t="s">
        <v>477</v>
      </c>
      <c r="D59" s="234" t="s">
        <v>475</v>
      </c>
      <c r="E59" s="235">
        <v>50</v>
      </c>
      <c r="F59" s="235"/>
      <c r="G59" s="236">
        <f>E59*F59</f>
        <v>0</v>
      </c>
    </row>
    <row r="60" spans="1:15" x14ac:dyDescent="0.2">
      <c r="A60" s="231">
        <v>47</v>
      </c>
      <c r="B60" s="232" t="s">
        <v>267</v>
      </c>
      <c r="C60" s="257" t="s">
        <v>478</v>
      </c>
      <c r="D60" s="258" t="s">
        <v>153</v>
      </c>
      <c r="E60" s="259">
        <v>50</v>
      </c>
      <c r="F60" s="259"/>
      <c r="G60" s="236">
        <f>E60*F60</f>
        <v>0</v>
      </c>
    </row>
    <row r="61" spans="1:15" customFormat="1" ht="13.5" x14ac:dyDescent="0.25">
      <c r="A61" s="252"/>
      <c r="B61" s="253" t="s">
        <v>409</v>
      </c>
      <c r="C61" s="245" t="str">
        <f>CONCATENATE(B57," ",C57)</f>
        <v>767 Zámečnické konstrukce</v>
      </c>
      <c r="D61" s="246"/>
      <c r="E61" s="247"/>
      <c r="F61" s="248"/>
      <c r="G61" s="254">
        <f>SUM(G58:G59)</f>
        <v>0</v>
      </c>
    </row>
    <row r="62" spans="1:15" ht="13.5" x14ac:dyDescent="0.25">
      <c r="A62" s="223" t="s">
        <v>122</v>
      </c>
      <c r="B62" s="224" t="s">
        <v>479</v>
      </c>
      <c r="C62" s="225" t="s">
        <v>480</v>
      </c>
      <c r="D62" s="226"/>
      <c r="E62" s="227"/>
      <c r="F62" s="227"/>
      <c r="G62" s="255"/>
    </row>
    <row r="63" spans="1:15" x14ac:dyDescent="0.2">
      <c r="A63" s="256">
        <v>48</v>
      </c>
      <c r="B63" s="232" t="s">
        <v>481</v>
      </c>
      <c r="C63" s="233" t="s">
        <v>482</v>
      </c>
      <c r="D63" s="234" t="s">
        <v>232</v>
      </c>
      <c r="E63" s="235">
        <v>1</v>
      </c>
      <c r="F63" s="235"/>
      <c r="G63" s="236">
        <f>E63*F63</f>
        <v>0</v>
      </c>
    </row>
    <row r="64" spans="1:15" x14ac:dyDescent="0.2">
      <c r="A64" s="231">
        <v>49</v>
      </c>
      <c r="B64" s="232" t="s">
        <v>483</v>
      </c>
      <c r="C64" s="233" t="s">
        <v>484</v>
      </c>
      <c r="D64" s="234" t="s">
        <v>485</v>
      </c>
      <c r="E64" s="235">
        <v>20</v>
      </c>
      <c r="F64" s="235"/>
      <c r="G64" s="236">
        <f>E64*F64</f>
        <v>0</v>
      </c>
    </row>
    <row r="65" spans="1:7" customFormat="1" ht="13.5" x14ac:dyDescent="0.25">
      <c r="A65" s="252"/>
      <c r="B65" s="253" t="s">
        <v>409</v>
      </c>
      <c r="C65" s="245" t="str">
        <f>CONCATENATE(B62," ",C62)</f>
        <v>799 Ostatní</v>
      </c>
      <c r="D65" s="246"/>
      <c r="E65" s="247"/>
      <c r="F65" s="248"/>
      <c r="G65" s="254">
        <f>SUM(G63:G64)</f>
        <v>0</v>
      </c>
    </row>
    <row r="66" spans="1:7" x14ac:dyDescent="0.2">
      <c r="E66" s="203"/>
    </row>
    <row r="67" spans="1:7" customFormat="1" ht="13.5" x14ac:dyDescent="0.25">
      <c r="A67" s="260"/>
      <c r="B67" s="261" t="s">
        <v>486</v>
      </c>
      <c r="C67" s="262" t="str">
        <f>C4</f>
        <v>ZTI</v>
      </c>
      <c r="D67" s="263"/>
      <c r="E67" s="264"/>
      <c r="F67" s="265"/>
      <c r="G67" s="266">
        <f>+G65+G39+G15+G61+G56</f>
        <v>0</v>
      </c>
    </row>
    <row r="68" spans="1:7" x14ac:dyDescent="0.2">
      <c r="E68" s="203"/>
    </row>
    <row r="69" spans="1:7" ht="13.5" x14ac:dyDescent="0.25">
      <c r="B69" s="267" t="s">
        <v>487</v>
      </c>
      <c r="C69" s="268" t="s">
        <v>488</v>
      </c>
      <c r="D69" s="269"/>
      <c r="E69" s="269"/>
      <c r="F69" s="269"/>
      <c r="G69" s="269"/>
    </row>
    <row r="70" spans="1:7" ht="15" customHeight="1" x14ac:dyDescent="0.2">
      <c r="B70" s="270"/>
      <c r="C70" s="268" t="s">
        <v>489</v>
      </c>
      <c r="D70" s="269"/>
      <c r="E70" s="269"/>
      <c r="F70" s="269"/>
      <c r="G70" s="269"/>
    </row>
    <row r="71" spans="1:7" ht="10.45" customHeight="1" x14ac:dyDescent="0.2">
      <c r="E71" s="203"/>
    </row>
    <row r="72" spans="1:7" ht="15" customHeight="1" x14ac:dyDescent="0.2">
      <c r="A72" s="271"/>
      <c r="B72" s="271"/>
    </row>
    <row r="73" spans="1:7" x14ac:dyDescent="0.2">
      <c r="A73" s="273"/>
      <c r="B73" s="273"/>
      <c r="C73" s="274"/>
      <c r="D73" s="274"/>
      <c r="E73" s="275"/>
      <c r="F73" s="274"/>
      <c r="G73" s="276"/>
    </row>
    <row r="74" spans="1:7" x14ac:dyDescent="0.2">
      <c r="A74" s="277"/>
      <c r="B74" s="277"/>
      <c r="C74" s="273"/>
      <c r="D74" s="273"/>
      <c r="E74" s="278"/>
      <c r="F74" s="273"/>
      <c r="G74" s="273"/>
    </row>
    <row r="75" spans="1:7" x14ac:dyDescent="0.2">
      <c r="A75" s="273"/>
      <c r="B75" s="273"/>
      <c r="C75" s="273"/>
      <c r="D75" s="273"/>
      <c r="E75" s="278"/>
      <c r="F75" s="273"/>
      <c r="G75" s="273"/>
    </row>
    <row r="76" spans="1:7" x14ac:dyDescent="0.2">
      <c r="A76" s="273"/>
      <c r="B76" s="273"/>
      <c r="C76" s="273"/>
      <c r="D76" s="273"/>
      <c r="E76" s="278"/>
      <c r="F76" s="273"/>
      <c r="G76" s="273"/>
    </row>
    <row r="77" spans="1:7" x14ac:dyDescent="0.2">
      <c r="A77" s="273"/>
      <c r="B77" s="273"/>
      <c r="C77" s="273"/>
      <c r="D77" s="273"/>
      <c r="E77" s="278"/>
      <c r="F77" s="273"/>
      <c r="G77" s="273"/>
    </row>
    <row r="78" spans="1:7" x14ac:dyDescent="0.2">
      <c r="A78" s="273"/>
      <c r="B78" s="273"/>
      <c r="C78" s="273"/>
      <c r="D78" s="273"/>
      <c r="E78" s="278"/>
      <c r="F78" s="273"/>
      <c r="G78" s="273"/>
    </row>
    <row r="79" spans="1:7" x14ac:dyDescent="0.2">
      <c r="A79" s="273"/>
      <c r="B79" s="273"/>
      <c r="C79" s="273"/>
      <c r="D79" s="273"/>
      <c r="E79" s="278"/>
      <c r="F79" s="273"/>
      <c r="G79" s="273"/>
    </row>
    <row r="80" spans="1:7" x14ac:dyDescent="0.2">
      <c r="A80" s="273"/>
      <c r="B80" s="273"/>
      <c r="C80" s="273"/>
      <c r="D80" s="273"/>
      <c r="E80" s="278"/>
      <c r="F80" s="273"/>
      <c r="G80" s="273"/>
    </row>
    <row r="81" spans="1:7" x14ac:dyDescent="0.2">
      <c r="A81" s="273"/>
      <c r="B81" s="273"/>
      <c r="C81" s="273"/>
      <c r="D81" s="273"/>
      <c r="E81" s="278"/>
      <c r="F81" s="273"/>
      <c r="G81" s="273"/>
    </row>
    <row r="82" spans="1:7" x14ac:dyDescent="0.2">
      <c r="A82" s="273"/>
      <c r="B82" s="273"/>
      <c r="C82" s="273"/>
      <c r="D82" s="273"/>
      <c r="E82" s="278"/>
      <c r="F82" s="273"/>
      <c r="G82" s="273"/>
    </row>
    <row r="83" spans="1:7" x14ac:dyDescent="0.2">
      <c r="A83" s="273"/>
      <c r="B83" s="273"/>
      <c r="C83" s="273"/>
      <c r="D83" s="273"/>
      <c r="E83" s="278"/>
      <c r="F83" s="273"/>
      <c r="G83" s="273"/>
    </row>
    <row r="84" spans="1:7" x14ac:dyDescent="0.2">
      <c r="A84" s="273"/>
      <c r="B84" s="273"/>
      <c r="C84" s="273"/>
      <c r="D84" s="273"/>
      <c r="E84" s="278"/>
      <c r="F84" s="273"/>
      <c r="G84" s="273"/>
    </row>
    <row r="85" spans="1:7" x14ac:dyDescent="0.2">
      <c r="A85" s="273"/>
      <c r="B85" s="273"/>
      <c r="C85" s="273"/>
      <c r="D85" s="273"/>
      <c r="E85" s="278"/>
      <c r="F85" s="273"/>
      <c r="G85" s="273"/>
    </row>
    <row r="86" spans="1:7" x14ac:dyDescent="0.2">
      <c r="A86" s="273"/>
      <c r="B86" s="273"/>
      <c r="C86" s="273"/>
      <c r="D86" s="273"/>
      <c r="E86" s="278"/>
      <c r="F86" s="273"/>
      <c r="G86" s="27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85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57</vt:i4>
      </vt:variant>
    </vt:vector>
  </HeadingPairs>
  <TitlesOfParts>
    <vt:vector size="61" baseType="lpstr">
      <vt:lpstr>Stavba</vt:lpstr>
      <vt:lpstr>VzorPolozky</vt:lpstr>
      <vt:lpstr>01 PER18_06 Pol</vt:lpstr>
      <vt:lpstr>zti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PER18_06 Pol'!Názvy_tisku</vt:lpstr>
      <vt:lpstr>zti!Názvy_tisku</vt:lpstr>
      <vt:lpstr>oadresa</vt:lpstr>
      <vt:lpstr>Stavba!Objednatel</vt:lpstr>
      <vt:lpstr>Stavba!Objekt</vt:lpstr>
      <vt:lpstr>'01 PER18_06 Pol'!Oblast_tisku</vt:lpstr>
      <vt:lpstr>Stavba!Oblast_tisku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zti!SloupecCC</vt:lpstr>
      <vt:lpstr>zti!SloupecCisloPol</vt:lpstr>
      <vt:lpstr>zti!SloupecJC</vt:lpstr>
      <vt:lpstr>zti!SloupecMJ</vt:lpstr>
      <vt:lpstr>zti!SloupecMnozstvi</vt:lpstr>
      <vt:lpstr>zti!SloupecNazPol</vt:lpstr>
      <vt:lpstr>zti!SloupecPC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Honsa</dc:creator>
  <cp:lastModifiedBy>Martin Honsa</cp:lastModifiedBy>
  <cp:lastPrinted>2014-02-28T09:52:57Z</cp:lastPrinted>
  <dcterms:created xsi:type="dcterms:W3CDTF">2009-04-08T07:15:50Z</dcterms:created>
  <dcterms:modified xsi:type="dcterms:W3CDTF">2018-08-01T11:00:41Z</dcterms:modified>
</cp:coreProperties>
</file>