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ZAKÁZKY\19-202 Opravy RMU-Komenského nám2\Projekt\DPS-04-RMU-Ochrana proti holubům nad vnitřním dvorem\"/>
    </mc:Choice>
  </mc:AlternateContent>
  <xr:revisionPtr revIDLastSave="0" documentId="13_ncr:11_{4446D026-AEFB-495C-A707-172BBC15CFE5}" xr6:coauthVersionLast="43" xr6:coauthVersionMax="43" xr10:uidLastSave="{00000000-0000-0000-0000-000000000000}"/>
  <bookViews>
    <workbookView xWindow="-120" yWindow="-120" windowWidth="29040" windowHeight="1599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ekce IV v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'sekce IV v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'sekce IV v Pol'!$A$1:$X$82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4" i="1" l="1"/>
  <c r="I20" i="1" s="1"/>
  <c r="I53" i="1"/>
  <c r="I19" i="1" s="1"/>
  <c r="I52" i="1"/>
  <c r="I51" i="1"/>
  <c r="I50" i="1"/>
  <c r="I49" i="1"/>
  <c r="G41" i="1"/>
  <c r="F41" i="1"/>
  <c r="G40" i="1"/>
  <c r="F40" i="1"/>
  <c r="G39" i="1"/>
  <c r="F39" i="1"/>
  <c r="G72" i="12"/>
  <c r="G9" i="12"/>
  <c r="I9" i="12"/>
  <c r="K9" i="12"/>
  <c r="K8" i="12" s="1"/>
  <c r="M9" i="12"/>
  <c r="O9" i="12"/>
  <c r="Q9" i="12"/>
  <c r="V9" i="12"/>
  <c r="V8" i="12" s="1"/>
  <c r="G11" i="12"/>
  <c r="G8" i="12" s="1"/>
  <c r="I11" i="12"/>
  <c r="K11" i="12"/>
  <c r="M11" i="12"/>
  <c r="O11" i="12"/>
  <c r="O8" i="12" s="1"/>
  <c r="Q11" i="12"/>
  <c r="V11" i="12"/>
  <c r="G13" i="12"/>
  <c r="M13" i="12" s="1"/>
  <c r="I13" i="12"/>
  <c r="I8" i="12" s="1"/>
  <c r="K13" i="12"/>
  <c r="O13" i="12"/>
  <c r="Q13" i="12"/>
  <c r="Q8" i="12" s="1"/>
  <c r="V13" i="12"/>
  <c r="G15" i="12"/>
  <c r="M15" i="12" s="1"/>
  <c r="I15" i="12"/>
  <c r="K15" i="12"/>
  <c r="O15" i="12"/>
  <c r="Q15" i="12"/>
  <c r="V15" i="12"/>
  <c r="G18" i="12"/>
  <c r="I18" i="12"/>
  <c r="K18" i="12"/>
  <c r="M18" i="12"/>
  <c r="O18" i="12"/>
  <c r="Q18" i="12"/>
  <c r="V18" i="12"/>
  <c r="G20" i="12"/>
  <c r="M20" i="12" s="1"/>
  <c r="I20" i="12"/>
  <c r="K20" i="12"/>
  <c r="O20" i="12"/>
  <c r="Q20" i="12"/>
  <c r="V20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9" i="12"/>
  <c r="I29" i="12"/>
  <c r="K29" i="12"/>
  <c r="M29" i="12"/>
  <c r="O29" i="12"/>
  <c r="Q29" i="12"/>
  <c r="V29" i="12"/>
  <c r="G33" i="12"/>
  <c r="M33" i="12" s="1"/>
  <c r="I33" i="12"/>
  <c r="K33" i="12"/>
  <c r="O33" i="12"/>
  <c r="Q33" i="12"/>
  <c r="V33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40" i="12"/>
  <c r="I40" i="12"/>
  <c r="K40" i="12"/>
  <c r="M40" i="12"/>
  <c r="O40" i="12"/>
  <c r="Q40" i="12"/>
  <c r="V40" i="12"/>
  <c r="G42" i="12"/>
  <c r="G43" i="12"/>
  <c r="M43" i="12" s="1"/>
  <c r="I43" i="12"/>
  <c r="I42" i="12" s="1"/>
  <c r="K43" i="12"/>
  <c r="O43" i="12"/>
  <c r="Q43" i="12"/>
  <c r="Q42" i="12" s="1"/>
  <c r="V43" i="12"/>
  <c r="G45" i="12"/>
  <c r="M45" i="12" s="1"/>
  <c r="I45" i="12"/>
  <c r="K45" i="12"/>
  <c r="K42" i="12" s="1"/>
  <c r="O45" i="12"/>
  <c r="Q45" i="12"/>
  <c r="V45" i="12"/>
  <c r="V42" i="12" s="1"/>
  <c r="G47" i="12"/>
  <c r="I47" i="12"/>
  <c r="K47" i="12"/>
  <c r="M47" i="12"/>
  <c r="O47" i="12"/>
  <c r="Q47" i="12"/>
  <c r="V47" i="12"/>
  <c r="G51" i="12"/>
  <c r="M51" i="12" s="1"/>
  <c r="I51" i="12"/>
  <c r="K51" i="12"/>
  <c r="O51" i="12"/>
  <c r="O42" i="12" s="1"/>
  <c r="Q51" i="12"/>
  <c r="V51" i="12"/>
  <c r="G53" i="12"/>
  <c r="M53" i="12" s="1"/>
  <c r="I53" i="12"/>
  <c r="K53" i="12"/>
  <c r="O53" i="12"/>
  <c r="Q53" i="12"/>
  <c r="V53" i="12"/>
  <c r="V55" i="12"/>
  <c r="G56" i="12"/>
  <c r="I56" i="12"/>
  <c r="K56" i="12"/>
  <c r="M56" i="12"/>
  <c r="O56" i="12"/>
  <c r="Q56" i="12"/>
  <c r="V56" i="12"/>
  <c r="G58" i="12"/>
  <c r="G55" i="12" s="1"/>
  <c r="I58" i="12"/>
  <c r="K58" i="12"/>
  <c r="O58" i="12"/>
  <c r="O55" i="12" s="1"/>
  <c r="Q58" i="12"/>
  <c r="V58" i="12"/>
  <c r="G60" i="12"/>
  <c r="M60" i="12" s="1"/>
  <c r="I60" i="12"/>
  <c r="I55" i="12" s="1"/>
  <c r="K60" i="12"/>
  <c r="O60" i="12"/>
  <c r="Q60" i="12"/>
  <c r="Q55" i="12" s="1"/>
  <c r="V60" i="12"/>
  <c r="G62" i="12"/>
  <c r="M62" i="12" s="1"/>
  <c r="I62" i="12"/>
  <c r="K62" i="12"/>
  <c r="K55" i="12" s="1"/>
  <c r="O62" i="12"/>
  <c r="Q62" i="12"/>
  <c r="V62" i="12"/>
  <c r="G64" i="12"/>
  <c r="I64" i="12"/>
  <c r="K64" i="12"/>
  <c r="M64" i="12"/>
  <c r="O64" i="12"/>
  <c r="Q64" i="12"/>
  <c r="V64" i="12"/>
  <c r="G65" i="12"/>
  <c r="K65" i="12"/>
  <c r="O65" i="12"/>
  <c r="V65" i="12"/>
  <c r="G66" i="12"/>
  <c r="M66" i="12" s="1"/>
  <c r="M65" i="12" s="1"/>
  <c r="I66" i="12"/>
  <c r="I65" i="12" s="1"/>
  <c r="K66" i="12"/>
  <c r="O66" i="12"/>
  <c r="Q66" i="12"/>
  <c r="Q65" i="12" s="1"/>
  <c r="V66" i="12"/>
  <c r="G67" i="12"/>
  <c r="I67" i="12"/>
  <c r="K67" i="12"/>
  <c r="O67" i="12"/>
  <c r="Q67" i="12"/>
  <c r="V67" i="12"/>
  <c r="G68" i="12"/>
  <c r="I68" i="12"/>
  <c r="K68" i="12"/>
  <c r="M68" i="12"/>
  <c r="M67" i="12" s="1"/>
  <c r="O68" i="12"/>
  <c r="Q68" i="12"/>
  <c r="V68" i="12"/>
  <c r="G69" i="12"/>
  <c r="K69" i="12"/>
  <c r="O69" i="12"/>
  <c r="V69" i="12"/>
  <c r="G70" i="12"/>
  <c r="M70" i="12" s="1"/>
  <c r="M69" i="12" s="1"/>
  <c r="I70" i="12"/>
  <c r="I69" i="12" s="1"/>
  <c r="K70" i="12"/>
  <c r="O70" i="12"/>
  <c r="Q70" i="12"/>
  <c r="Q69" i="12" s="1"/>
  <c r="V70" i="12"/>
  <c r="AE72" i="12"/>
  <c r="AF72" i="12"/>
  <c r="I18" i="1"/>
  <c r="I17" i="1"/>
  <c r="I16" i="1"/>
  <c r="F42" i="1"/>
  <c r="G42" i="1"/>
  <c r="G25" i="1" s="1"/>
  <c r="A25" i="1" s="1"/>
  <c r="A26" i="1" s="1"/>
  <c r="G26" i="1" s="1"/>
  <c r="H41" i="1"/>
  <c r="I41" i="1" s="1"/>
  <c r="H40" i="1"/>
  <c r="I40" i="1" s="1"/>
  <c r="I55" i="1" l="1"/>
  <c r="J49" i="1" s="1"/>
  <c r="J54" i="1"/>
  <c r="J50" i="1"/>
  <c r="J51" i="1"/>
  <c r="J52" i="1"/>
  <c r="J53" i="1"/>
  <c r="G28" i="1"/>
  <c r="H39" i="1"/>
  <c r="H42" i="1" s="1"/>
  <c r="G23" i="1"/>
  <c r="M55" i="12"/>
  <c r="M42" i="12"/>
  <c r="M8" i="12"/>
  <c r="M58" i="12"/>
  <c r="I39" i="1"/>
  <c r="I42" i="1" s="1"/>
  <c r="J39" i="1" s="1"/>
  <c r="J42" i="1" s="1"/>
  <c r="I21" i="1"/>
  <c r="J28" i="1"/>
  <c r="J26" i="1"/>
  <c r="G38" i="1"/>
  <c r="F38" i="1"/>
  <c r="J23" i="1"/>
  <c r="J24" i="1"/>
  <c r="J25" i="1"/>
  <c r="J27" i="1"/>
  <c r="E24" i="1"/>
  <c r="E26" i="1"/>
  <c r="J55" i="1" l="1"/>
  <c r="A23" i="1"/>
  <c r="A24" i="1" s="1"/>
  <c r="G24" i="1" s="1"/>
  <c r="A27" i="1" s="1"/>
  <c r="A29" i="1" s="1"/>
  <c r="G29" i="1" s="1"/>
  <c r="G27" i="1" s="1"/>
  <c r="J40" i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Janoušek Václav</author>
  </authors>
  <commentList>
    <comment ref="S6" authorId="0" shapeId="0" xr:uid="{D4BF0626-8491-4491-A36C-8E1A9ECE45A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D68FDDB-D7B9-483F-A53C-8B934B44A10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<sst xmlns="http://schemas.openxmlformats.org/spreadsheetml/2006/main" count="413" uniqueCount="201">
  <si>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</si>
  <si>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</si>
  <si>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</si>
  <si>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</si>
  <si>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</si>
  <si>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</si>
  <si>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</si>
  <si>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</si>
  <si>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</si>
  <si>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</si>
  <si>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</si>
  <si>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</si>
  <si>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</si>
  <si>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</si>
  <si>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</si>
  <si>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</si>
  <si>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</si>
  <si>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</si>
  <si>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</si>
  <si>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</si>
  <si>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</si>
  <si>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</si>
  <si>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</si>
  <si>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</si>
  <si>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</si>
  <si>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</si>
  <si>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</si>
  <si>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</si>
  <si>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</si>
  <si>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</si>
  <si>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</si>
  <si>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</si>
  <si>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</si>
  <si>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</si>
  <si>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</si>
  <si>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</si>
  <si>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</si>
  <si>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</si>
  <si>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</si>
  <si>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</si>
  <si>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</si>
  <si>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</si>
  <si>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</si>
  <si>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PD-část 1</t>
  </si>
  <si>
    <t>sekce IV</t>
  </si>
  <si>
    <t>OCHRANA PROTI HOLUBŮM NAD VNITŘNÍM DVOREM</t>
  </si>
  <si>
    <t>Objekt:</t>
  </si>
  <si>
    <t>Rozpočet:</t>
  </si>
  <si>
    <t>Z 19-202</t>
  </si>
  <si>
    <t>Opravy – RMU Komenského náměstí 2</t>
  </si>
  <si>
    <t>Stavba</t>
  </si>
  <si>
    <t>Celkem za stavbu</t>
  </si>
  <si>
    <t>CZK</t>
  </si>
  <si>
    <t>Rekapitulace dílů</t>
  </si>
  <si>
    <t>Typ dílu</t>
  </si>
  <si>
    <t>4</t>
  </si>
  <si>
    <t>Vodorovné konstrukce</t>
  </si>
  <si>
    <t>62</t>
  </si>
  <si>
    <t>Úpravy povrchů vnější</t>
  </si>
  <si>
    <t>94</t>
  </si>
  <si>
    <t>Lešení a stavební výtahy</t>
  </si>
  <si>
    <t>99</t>
  </si>
  <si>
    <t>Staveništní přesun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</si>
  <si>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</si>
  <si>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</si>
  <si>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</si>
  <si>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</si>
  <si>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</si>
  <si>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</si>
  <si>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</si>
  <si>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</si>
  <si>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</si>
  <si>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</si>
  <si>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</si>
  <si>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</si>
  <si>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</si>
  <si>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</si>
  <si>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</si>
  <si>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</si>
  <si>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</si>
  <si>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</si>
  <si>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</si>
  <si>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</si>
  <si>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</si>
  <si>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</si>
  <si>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</si>
  <si>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</si>
  <si>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</si>
  <si>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</si>
  <si>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</si>
  <si>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</si>
  <si>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</si>
  <si>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953981101R00</t>
  </si>
  <si>
    <t>Chemické kotvy, hl. 220mm,  M 8</t>
  </si>
  <si>
    <t>kus</t>
  </si>
  <si>
    <t>RTS 19/ I</t>
  </si>
  <si>
    <t>Práce</t>
  </si>
  <si>
    <t>POL1_</t>
  </si>
  <si>
    <t>Odkaz na mn. položky pořadí 10 : 90,00000</t>
  </si>
  <si>
    <t>VV</t>
  </si>
  <si>
    <t>953981103R00</t>
  </si>
  <si>
    <t>Chemické kotvy , hl. 220 mm, M 12</t>
  </si>
  <si>
    <t>Odkaz na mn. položky pořadí 11 : 40,00000</t>
  </si>
  <si>
    <t>210260011R00</t>
  </si>
  <si>
    <t>Šroub napínací M 6, oko-hák</t>
  </si>
  <si>
    <t>1 : 20+22</t>
  </si>
  <si>
    <t>28996    OA0X</t>
  </si>
  <si>
    <t>Montáž sítí z PE, oka 50x50mm, barva kámen, vč. sponek do kleští horolezeckými technikami</t>
  </si>
  <si>
    <t>m2</t>
  </si>
  <si>
    <t>Vlastní</t>
  </si>
  <si>
    <t>Indiv</t>
  </si>
  <si>
    <t>Agregovaná položka</t>
  </si>
  <si>
    <t>POL2_</t>
  </si>
  <si>
    <t>1 : 1125</t>
  </si>
  <si>
    <t>Koeficient: 0,05</t>
  </si>
  <si>
    <t>909      R00</t>
  </si>
  <si>
    <t>Hzs-nezmeritelne stavebni prace</t>
  </si>
  <si>
    <t>h</t>
  </si>
  <si>
    <t>Prav.M</t>
  </si>
  <si>
    <t>HZS</t>
  </si>
  <si>
    <t>POL10_</t>
  </si>
  <si>
    <t>5*8</t>
  </si>
  <si>
    <t>31171309.AR</t>
  </si>
  <si>
    <t>Kotva pro chem.kotvení CH - M8x150/60 GV</t>
  </si>
  <si>
    <t>SPCM</t>
  </si>
  <si>
    <t>Specifikace</t>
  </si>
  <si>
    <t>POL3_</t>
  </si>
  <si>
    <t>1 : 186/2,5+0,6</t>
  </si>
  <si>
    <t>75/5</t>
  </si>
  <si>
    <t>31171314.AR</t>
  </si>
  <si>
    <t>Kotva pro chem.kotvení CH - M12x220/95GV</t>
  </si>
  <si>
    <t>1 : 20*2</t>
  </si>
  <si>
    <t>31451653RX</t>
  </si>
  <si>
    <t>Lano nerez ocel. d 3 mm, 7x7 DIN 3055 prořez 10%</t>
  </si>
  <si>
    <t>m</t>
  </si>
  <si>
    <t>1 : 186</t>
  </si>
  <si>
    <t>Koeficient: 0,1</t>
  </si>
  <si>
    <t xml:space="preserve">Koeficient: </t>
  </si>
  <si>
    <t>31451653RY</t>
  </si>
  <si>
    <t>Lano nerez ocel. d 4 mm, 7x7 DIN 3055 prořez 10%</t>
  </si>
  <si>
    <t>1 : 29,6*8+23,8*4+17,7*6+4+17</t>
  </si>
  <si>
    <t>0,6*20*2</t>
  </si>
  <si>
    <t>35431160R</t>
  </si>
  <si>
    <t>Svorka univerzální pro lano 4-16 mm2 nerez, DIN 741</t>
  </si>
  <si>
    <t>22</t>
  </si>
  <si>
    <t>553140030R</t>
  </si>
  <si>
    <t>Pomocný a kotvící materiál</t>
  </si>
  <si>
    <t>1 : 1</t>
  </si>
  <si>
    <t>595959970RX</t>
  </si>
  <si>
    <t>Matice závěsná DIN 582 M8 podložka DIN 440, tyč</t>
  </si>
  <si>
    <t>RTS 17/ I</t>
  </si>
  <si>
    <t>595959971RX</t>
  </si>
  <si>
    <t>Matice závěsná DIN 582 M12 podložka DIN 440, tyč</t>
  </si>
  <si>
    <t>622424722R00</t>
  </si>
  <si>
    <t>Oprava vněj. omítek IV,do 80%, štuk na 100% plochy</t>
  </si>
  <si>
    <t>POL1_1</t>
  </si>
  <si>
    <t>Odkaz na mn. položky pořadí 2 : 39,00000</t>
  </si>
  <si>
    <t>622425722R00</t>
  </si>
  <si>
    <t>Oprava vněj. omítek V, do 80%, štuk na 100% plochy</t>
  </si>
  <si>
    <t>OO : 19,5</t>
  </si>
  <si>
    <t>622904121R00</t>
  </si>
  <si>
    <t>Ruční čištění ocelovým kartáčem</t>
  </si>
  <si>
    <t xml:space="preserve">1) 30% kotev : </t>
  </si>
  <si>
    <t>Odkaz na mn. položky pořadí 10 : 90,00000*0,3</t>
  </si>
  <si>
    <t>Odkaz na mn. položky pořadí 11 : 40,00000*0,3</t>
  </si>
  <si>
    <t>602032101R0X</t>
  </si>
  <si>
    <t>Konsolidace povrchu</t>
  </si>
  <si>
    <t>622471321RUX</t>
  </si>
  <si>
    <t>Nátěr nebo nástřik stěn vnějších paropropustný - silikátový</t>
  </si>
  <si>
    <t>Odkaz na mn. položky pořadí 2 : 39,00000*2,5</t>
  </si>
  <si>
    <t>233954131R00</t>
  </si>
  <si>
    <t>Zřízení dočasného hrazení ocelového jednoduchého</t>
  </si>
  <si>
    <t>1 : 1,1*3*2</t>
  </si>
  <si>
    <t>233954231R00</t>
  </si>
  <si>
    <t>Odstranění dočasného hrazení ocel. jednoduchého</t>
  </si>
  <si>
    <t>Odkaz na mn. položky pořadí 17 : 6,60000</t>
  </si>
  <si>
    <t>944945013R00</t>
  </si>
  <si>
    <t>Montáž záchytné stříšky H 4,5 m, šířky nad 2 m</t>
  </si>
  <si>
    <t>3*2</t>
  </si>
  <si>
    <t>945931101R00</t>
  </si>
  <si>
    <t>Zřízení horolezeckého úvazu pro práci ve výškách</t>
  </si>
  <si>
    <t>30</t>
  </si>
  <si>
    <t>1004T</t>
  </si>
  <si>
    <t>Příplatek za ztížené podmínky, výškové práce pod římsou</t>
  </si>
  <si>
    <t>Soubor</t>
  </si>
  <si>
    <t>VRN</t>
  </si>
  <si>
    <t>POL99_8</t>
  </si>
  <si>
    <t>999281112R00</t>
  </si>
  <si>
    <t>Přesun hmot pro opravy a údržbu do výšky 36 m</t>
  </si>
  <si>
    <t>t</t>
  </si>
  <si>
    <t>Přesun hmot</t>
  </si>
  <si>
    <t>POL7_</t>
  </si>
  <si>
    <t>005121 R</t>
  </si>
  <si>
    <t>Zařízení staveniště, vč. zabezpečení staveniště a BOZP</t>
  </si>
  <si>
    <t>005241010R</t>
  </si>
  <si>
    <t xml:space="preserve">Dokumentace skutečného provedení </t>
  </si>
  <si>
    <t>SUM</t>
  </si>
  <si>
    <t>Poznámky uchazeče k zadání</t>
  </si>
  <si>
    <t>POPUZIV</t>
  </si>
  <si>
    <t>END</t>
  </si>
  <si>
    <t>Nedílnou součástí výkazu výměr a rozpočtu je PD (textové a obrazové části)
Textová, výkresová i tabulková část projekt. dokumentace tvoří jeden vzájemně se doplňující a provázaný celek. Jednotliví účastníci výběrového řízení se musí seznámit s projekt.dokumentací v návaznosti na soupis prací a na základě těchto informací části díla nacenit. 
Dále je potřeba při stanovení ceny dle vykázané výměry započítat všechny předpokládané doplňkové prvky a činnosti s touto položkou související tak, aby cena byla kompletní a prvek funkční a to včetně prořezového, zbytkového a odpadového materiálu.
Výkaz výměr: výpočet pomocí PC (SW/CAD). Cenová soustava RTS
Položky soupisu prací částečně označené na konci v čísle položky písmeny X, Y a Z nejsou zařazeny v cenové soustavě 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</si>
</sst>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21" xfId="0" applyFill="1" applyBorder="1" applyAlignment="1">
      <alignment wrapText="1"/>
    </xf>
    <xf numFmtId="0" fontId="16" fillId="0" borderId="0" xfId="0" applyFont="1"/>
    <xf numFmtId="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0" fontId="0" fillId="5" borderId="22" xfId="0" applyFill="1" applyBorder="1" applyAlignment="1">
      <alignment wrapText="1"/>
    </xf>
    <xf numFmtId="0" fontId="0" fillId="5" borderId="41" xfId="0" applyFill="1" applyBorder="1"/>
    <xf numFmtId="49" fontId="0" fillId="5" borderId="42" xfId="0" applyNumberFormat="1" applyFill="1" applyBorder="1"/>
    <xf numFmtId="0" fontId="0" fillId="5" borderId="42" xfId="0" applyFill="1" applyBorder="1" applyAlignment="1">
      <alignment horizontal="center"/>
    </xf>
    <xf numFmtId="0" fontId="0" fillId="5" borderId="42" xfId="0" applyFill="1" applyBorder="1"/>
    <xf numFmtId="0" fontId="0" fillId="5" borderId="43" xfId="0" applyFill="1" applyBorder="1"/>
    <xf numFmtId="0" fontId="0" fillId="0" borderId="44" xfId="0" applyBorder="1" applyAlignment="1">
      <alignment vertical="top"/>
    </xf>
    <xf numFmtId="49" fontId="0" fillId="0" borderId="45" xfId="0" applyNumberFormat="1" applyBorder="1" applyAlignment="1">
      <alignment vertical="top"/>
    </xf>
    <xf numFmtId="0" fontId="0" fillId="0" borderId="45" xfId="0" applyBorder="1" applyAlignment="1">
      <alignment horizontal="center" vertical="top"/>
    </xf>
    <xf numFmtId="164" fontId="0" fillId="0" borderId="45" xfId="0" applyNumberFormat="1" applyBorder="1" applyAlignment="1">
      <alignment vertical="top"/>
    </xf>
    <xf numFmtId="4" fontId="0" fillId="0" borderId="45" xfId="0" applyNumberFormat="1" applyBorder="1" applyAlignment="1">
      <alignment vertical="top"/>
    </xf>
    <xf numFmtId="4" fontId="0" fillId="0" borderId="46" xfId="0" applyNumberFormat="1" applyBorder="1" applyAlignment="1">
      <alignment vertical="top"/>
    </xf>
    <xf numFmtId="0" fontId="8" fillId="3" borderId="44" xfId="0" applyFont="1" applyFill="1" applyBorder="1" applyAlignment="1">
      <alignment vertical="top"/>
    </xf>
    <xf numFmtId="49" fontId="8" fillId="3" borderId="45" xfId="0" applyNumberFormat="1" applyFont="1" applyFill="1" applyBorder="1" applyAlignment="1">
      <alignment vertical="top"/>
    </xf>
    <xf numFmtId="49" fontId="8" fillId="3" borderId="45" xfId="0" applyNumberFormat="1" applyFont="1" applyFill="1" applyBorder="1" applyAlignment="1">
      <alignment horizontal="left" vertical="top" wrapText="1"/>
    </xf>
    <xf numFmtId="0" fontId="8" fillId="3" borderId="45" xfId="0" applyFont="1" applyFill="1" applyBorder="1" applyAlignment="1">
      <alignment horizontal="center" vertical="top" shrinkToFit="1"/>
    </xf>
    <xf numFmtId="164" fontId="8" fillId="3" borderId="45" xfId="0" applyNumberFormat="1" applyFont="1" applyFill="1" applyBorder="1" applyAlignment="1">
      <alignment vertical="top" shrinkToFit="1"/>
    </xf>
    <xf numFmtId="4" fontId="8" fillId="3" borderId="45" xfId="0" applyNumberFormat="1" applyFont="1" applyFill="1" applyBorder="1" applyAlignment="1">
      <alignment vertical="top" shrinkToFit="1"/>
    </xf>
    <xf numFmtId="4" fontId="8" fillId="3" borderId="46" xfId="0" applyNumberFormat="1" applyFont="1" applyFill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49" fontId="16" fillId="0" borderId="45" xfId="0" applyNumberFormat="1" applyFont="1" applyBorder="1" applyAlignment="1">
      <alignment horizontal="left" vertical="top" wrapText="1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7" fillId="0" borderId="45" xfId="0" quotePrefix="1" applyNumberFormat="1" applyFont="1" applyBorder="1" applyAlignment="1">
      <alignment horizontal="left" vertical="top" wrapText="1"/>
    </xf>
    <xf numFmtId="164" fontId="17" fillId="0" borderId="45" xfId="0" applyNumberFormat="1" applyFont="1" applyBorder="1" applyAlignment="1">
      <alignment horizontal="center" vertical="top" wrapText="1" shrinkToFit="1"/>
    </xf>
    <xf numFmtId="164" fontId="17" fillId="0" borderId="45" xfId="0" applyNumberFormat="1" applyFont="1" applyBorder="1" applyAlignment="1">
      <alignment vertical="top" wrapText="1" shrinkToFit="1"/>
    </xf>
    <xf numFmtId="4" fontId="16" fillId="0" borderId="45" xfId="0" applyNumberFormat="1" applyFont="1" applyBorder="1" applyAlignment="1">
      <alignment vertical="top" shrinkToFit="1"/>
    </xf>
    <xf numFmtId="164" fontId="18" fillId="0" borderId="45" xfId="0" quotePrefix="1" applyNumberFormat="1" applyFont="1" applyBorder="1" applyAlignment="1">
      <alignment horizontal="left" vertical="top" wrapText="1"/>
    </xf>
    <xf numFmtId="164" fontId="18" fillId="0" borderId="45" xfId="0" applyNumberFormat="1" applyFont="1" applyBorder="1" applyAlignment="1">
      <alignment horizontal="center" vertical="top" wrapText="1" shrinkToFit="1"/>
    </xf>
    <xf numFmtId="164" fontId="18" fillId="0" borderId="45" xfId="0" applyNumberFormat="1" applyFont="1" applyBorder="1" applyAlignment="1">
      <alignment vertical="top" wrapText="1" shrinkToFit="1"/>
    </xf>
    <xf numFmtId="49" fontId="0" fillId="0" borderId="45" xfId="0" applyNumberFormat="1" applyBorder="1" applyAlignment="1">
      <alignment horizontal="left" vertical="top" wrapText="1"/>
    </xf>
    <xf numFmtId="0" fontId="0" fillId="0" borderId="45" xfId="0" applyBorder="1" applyAlignment="1">
      <alignment vertical="top"/>
    </xf>
    <xf numFmtId="0" fontId="0" fillId="0" borderId="46" xfId="0" applyBorder="1" applyAlignment="1">
      <alignment vertical="top"/>
    </xf>
    <xf numFmtId="0" fontId="8" fillId="3" borderId="47" xfId="0" applyFont="1" applyFill="1" applyBorder="1" applyAlignment="1">
      <alignment vertical="top"/>
    </xf>
    <xf numFmtId="49" fontId="8" fillId="3" borderId="48" xfId="0" applyNumberFormat="1" applyFont="1" applyFill="1" applyBorder="1" applyAlignment="1">
      <alignment vertical="top"/>
    </xf>
    <xf numFmtId="49" fontId="8" fillId="3" borderId="48" xfId="0" applyNumberFormat="1" applyFont="1" applyFill="1" applyBorder="1" applyAlignment="1">
      <alignment horizontal="left" vertical="top" wrapText="1"/>
    </xf>
    <xf numFmtId="0" fontId="8" fillId="3" borderId="48" xfId="0" applyFont="1" applyFill="1" applyBorder="1" applyAlignment="1">
      <alignment horizontal="center" vertical="top"/>
    </xf>
    <xf numFmtId="0" fontId="8" fillId="3" borderId="48" xfId="0" applyFont="1" applyFill="1" applyBorder="1" applyAlignment="1">
      <alignment vertical="top"/>
    </xf>
    <xf numFmtId="4" fontId="8" fillId="3" borderId="49" xfId="0" applyNumberFormat="1" applyFont="1" applyFill="1" applyBorder="1" applyAlignment="1">
      <alignment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4"/>
  <sheetViews>
    <sheetView workbookViewId="0">
      <selection activeCell="A4" sqref="A4:G4"/>
    </sheetView>
  </sheetViews>
  <sheetFormatPr defaultRowHeight="12.75" x14ac:dyDescent="0.2"/>
  <sheetData>
    <row r="1" spans="1:7" x14ac:dyDescent="0.2">
      <c r="A1" s="26" t="s">
        <v>40</v>
      </c>
    </row>
    <row r="2" spans="1:7" ht="57.75" customHeight="1" x14ac:dyDescent="0.2">
      <c r="A2" s="67" t="s">
        <v>41</v>
      </c>
      <c r="B2" s="67"/>
      <c r="C2" s="67"/>
      <c r="D2" s="67"/>
      <c r="E2" s="67"/>
      <c r="F2" s="67"/>
      <c r="G2" s="67"/>
    </row>
    <row r="4" spans="1:7" ht="179.25" customHeight="1" x14ac:dyDescent="0.2">
      <c r="A4" s="212" t="s">
        <v>200</v>
      </c>
      <c r="B4" s="212"/>
      <c r="C4" s="212"/>
      <c r="D4" s="212"/>
      <c r="E4" s="212"/>
      <c r="F4" s="212"/>
      <c r="G4" s="212"/>
    </row>
  </sheetData>
  <sheetProtection algorithmName="SHA-512" hashValue="Da1LeyFiWpI0/KglWMQ3TxZ8d4CPvvYeZW+Yx7G51+DHFf/x578rfhhW/txu3ykLWjbCZUG/4N6AlTJun0mMCw==" saltValue="IbiomZiAlojE/E0U63n6IQ==" spinCount="100000" sheet="1"/>
  <mergeCells count="2">
    <mergeCell ref="A2:G2"/>
    <mergeCell ref="A4:G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8"/>
  <sheetViews>
    <sheetView showGridLines="0" topLeftCell="B27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8" width="12.7109375" customWidth="1"/>
    <col min="9" max="9" width="13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1" t="s">
        <v>38</v>
      </c>
      <c r="B1" s="80" t="s">
        <v>4</v>
      </c>
      <c r="C1" s="81"/>
      <c r="D1" s="81"/>
      <c r="E1" s="81"/>
      <c r="F1" s="81"/>
      <c r="G1" s="81"/>
      <c r="H1" s="81"/>
      <c r="I1" s="81"/>
      <c r="J1" s="82"/>
    </row>
    <row r="2" spans="1:15" ht="36" customHeight="1" x14ac:dyDescent="0.2">
      <c r="A2" s="2"/>
      <c r="B2" s="95" t="s">
        <v>24</v>
      </c>
      <c r="C2" s="96"/>
      <c r="D2" s="97" t="s">
        <v>48</v>
      </c>
      <c r="E2" s="98" t="s">
        <v>49</v>
      </c>
      <c r="F2" s="99"/>
      <c r="G2" s="99"/>
      <c r="H2" s="99"/>
      <c r="I2" s="99"/>
      <c r="J2" s="100"/>
      <c r="O2" s="1"/>
    </row>
    <row r="3" spans="1:15" ht="27" customHeight="1" x14ac:dyDescent="0.2">
      <c r="A3" s="2"/>
      <c r="B3" s="101" t="s">
        <v>46</v>
      </c>
      <c r="C3" s="96"/>
      <c r="D3" s="102" t="s">
        <v>44</v>
      </c>
      <c r="E3" s="103" t="s">
        <v>45</v>
      </c>
      <c r="F3" s="104"/>
      <c r="G3" s="104"/>
      <c r="H3" s="104"/>
      <c r="I3" s="104"/>
      <c r="J3" s="105"/>
    </row>
    <row r="4" spans="1:15" ht="23.25" customHeight="1" x14ac:dyDescent="0.2">
      <c r="A4" s="94">
        <v>2690</v>
      </c>
      <c r="B4" s="106" t="s">
        <v>47</v>
      </c>
      <c r="C4" s="107"/>
      <c r="D4" s="108" t="s">
        <v>12</v>
      </c>
      <c r="E4" s="109" t="s">
        <v>43</v>
      </c>
      <c r="F4" s="110"/>
      <c r="G4" s="110"/>
      <c r="H4" s="110"/>
      <c r="I4" s="110"/>
      <c r="J4" s="111"/>
    </row>
    <row r="5" spans="1:15" ht="24" customHeight="1" x14ac:dyDescent="0.2">
      <c r="A5" s="2"/>
      <c r="B5" s="38" t="s">
        <v>23</v>
      </c>
      <c r="D5" s="27"/>
      <c r="E5" s="21"/>
      <c r="F5" s="21"/>
      <c r="G5" s="21"/>
      <c r="H5" s="23" t="s">
        <v>42</v>
      </c>
      <c r="I5" s="27"/>
      <c r="J5" s="8"/>
    </row>
    <row r="6" spans="1:15" ht="15.75" customHeight="1" x14ac:dyDescent="0.2">
      <c r="A6" s="2"/>
      <c r="B6" s="34"/>
      <c r="C6" s="21"/>
      <c r="D6" s="27"/>
      <c r="E6" s="21"/>
      <c r="F6" s="21"/>
      <c r="G6" s="21"/>
      <c r="H6" s="23" t="s">
        <v>36</v>
      </c>
      <c r="I6" s="27"/>
      <c r="J6" s="8"/>
    </row>
    <row r="7" spans="1:15" ht="15.75" customHeight="1" x14ac:dyDescent="0.2">
      <c r="A7" s="2"/>
      <c r="B7" s="35"/>
      <c r="C7" s="22"/>
      <c r="D7" s="28"/>
      <c r="E7" s="29"/>
      <c r="F7" s="29"/>
      <c r="G7" s="29"/>
      <c r="H7" s="30"/>
      <c r="I7" s="29"/>
      <c r="J7" s="41"/>
    </row>
    <row r="8" spans="1:15" ht="24" hidden="1" customHeight="1" x14ac:dyDescent="0.2">
      <c r="A8" s="2"/>
      <c r="B8" s="38" t="s">
        <v>21</v>
      </c>
      <c r="D8" s="27"/>
      <c r="H8" s="23" t="s">
        <v>42</v>
      </c>
      <c r="I8" s="27"/>
      <c r="J8" s="8"/>
    </row>
    <row r="9" spans="1:15" ht="15.75" hidden="1" customHeight="1" x14ac:dyDescent="0.2">
      <c r="A9" s="2"/>
      <c r="B9" s="2"/>
      <c r="D9" s="27"/>
      <c r="H9" s="23" t="s">
        <v>36</v>
      </c>
      <c r="I9" s="27"/>
      <c r="J9" s="8"/>
    </row>
    <row r="10" spans="1:15" ht="15.75" hidden="1" customHeight="1" x14ac:dyDescent="0.2">
      <c r="A10" s="2"/>
      <c r="B10" s="42"/>
      <c r="C10" s="22"/>
      <c r="D10" s="28"/>
      <c r="E10" s="30"/>
      <c r="F10" s="30"/>
      <c r="G10" s="14"/>
      <c r="H10" s="14"/>
      <c r="I10" s="43"/>
      <c r="J10" s="41"/>
    </row>
    <row r="11" spans="1:15" ht="24" customHeight="1" x14ac:dyDescent="0.2">
      <c r="A11" s="2"/>
      <c r="B11" s="38" t="s">
        <v>20</v>
      </c>
      <c r="D11" s="112"/>
      <c r="E11" s="112"/>
      <c r="F11" s="112"/>
      <c r="G11" s="112"/>
      <c r="H11" s="23" t="s">
        <v>42</v>
      </c>
      <c r="I11" s="117"/>
      <c r="J11" s="8"/>
    </row>
    <row r="12" spans="1:15" ht="15.75" customHeight="1" x14ac:dyDescent="0.2">
      <c r="A12" s="2"/>
      <c r="B12" s="34"/>
      <c r="C12" s="21"/>
      <c r="D12" s="113"/>
      <c r="E12" s="113"/>
      <c r="F12" s="113"/>
      <c r="G12" s="113"/>
      <c r="H12" s="23" t="s">
        <v>36</v>
      </c>
      <c r="I12" s="117"/>
      <c r="J12" s="8"/>
    </row>
    <row r="13" spans="1:15" ht="15.75" customHeight="1" x14ac:dyDescent="0.2">
      <c r="A13" s="2"/>
      <c r="B13" s="35"/>
      <c r="C13" s="22"/>
      <c r="D13" s="116"/>
      <c r="E13" s="114"/>
      <c r="F13" s="115"/>
      <c r="G13" s="115"/>
      <c r="H13" s="24"/>
      <c r="I13" s="29"/>
      <c r="J13" s="41"/>
    </row>
    <row r="14" spans="1:15" ht="24" customHeight="1" x14ac:dyDescent="0.2">
      <c r="A14" s="2"/>
      <c r="B14" s="54" t="s">
        <v>22</v>
      </c>
      <c r="C14" s="55"/>
      <c r="D14" s="56"/>
      <c r="E14" s="57"/>
      <c r="F14" s="57"/>
      <c r="G14" s="57"/>
      <c r="H14" s="58"/>
      <c r="I14" s="57"/>
      <c r="J14" s="59"/>
    </row>
    <row r="15" spans="1:15" ht="32.25" customHeight="1" x14ac:dyDescent="0.2">
      <c r="A15" s="2"/>
      <c r="B15" s="42" t="s">
        <v>34</v>
      </c>
      <c r="C15" s="60"/>
      <c r="D15" s="1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79" t="s">
        <v>26</v>
      </c>
      <c r="B16" s="45" t="s">
        <v>26</v>
      </c>
      <c r="C16" s="46"/>
      <c r="D16" s="47"/>
      <c r="E16" s="73"/>
      <c r="F16" s="74"/>
      <c r="G16" s="73"/>
      <c r="H16" s="74"/>
      <c r="I16" s="73">
        <f>SUMIF(F49:F54,A16,I49:I54)+SUMIF(F49:F54,"PSU",I49:I54)</f>
        <v>0</v>
      </c>
      <c r="J16" s="75"/>
    </row>
    <row r="17" spans="1:10" ht="23.25" customHeight="1" x14ac:dyDescent="0.2">
      <c r="A17" s="179" t="s">
        <v>27</v>
      </c>
      <c r="B17" s="45" t="s">
        <v>27</v>
      </c>
      <c r="C17" s="46"/>
      <c r="D17" s="47"/>
      <c r="E17" s="73"/>
      <c r="F17" s="74"/>
      <c r="G17" s="73"/>
      <c r="H17" s="74"/>
      <c r="I17" s="73">
        <f>SUMIF(F49:F54,A17,I49:I54)</f>
        <v>0</v>
      </c>
      <c r="J17" s="75"/>
    </row>
    <row r="18" spans="1:10" ht="23.25" customHeight="1" x14ac:dyDescent="0.2">
      <c r="A18" s="179" t="s">
        <v>28</v>
      </c>
      <c r="B18" s="45" t="s">
        <v>28</v>
      </c>
      <c r="C18" s="46"/>
      <c r="D18" s="47"/>
      <c r="E18" s="73"/>
      <c r="F18" s="74"/>
      <c r="G18" s="73"/>
      <c r="H18" s="74"/>
      <c r="I18" s="73">
        <f>SUMIF(F49:F54,A18,I49:I54)</f>
        <v>0</v>
      </c>
      <c r="J18" s="75"/>
    </row>
    <row r="19" spans="1:10" ht="23.25" customHeight="1" x14ac:dyDescent="0.2">
      <c r="A19" s="179" t="s">
        <v>63</v>
      </c>
      <c r="B19" s="45" t="s">
        <v>29</v>
      </c>
      <c r="C19" s="46"/>
      <c r="D19" s="47"/>
      <c r="E19" s="73"/>
      <c r="F19" s="74"/>
      <c r="G19" s="73"/>
      <c r="H19" s="74"/>
      <c r="I19" s="73">
        <f>SUMIF(F49:F54,A19,I49:I54)</f>
        <v>0</v>
      </c>
      <c r="J19" s="75"/>
    </row>
    <row r="20" spans="1:10" ht="23.25" customHeight="1" x14ac:dyDescent="0.2">
      <c r="A20" s="179" t="s">
        <v>64</v>
      </c>
      <c r="B20" s="45" t="s">
        <v>30</v>
      </c>
      <c r="C20" s="46"/>
      <c r="D20" s="47"/>
      <c r="E20" s="73"/>
      <c r="F20" s="74"/>
      <c r="G20" s="73"/>
      <c r="H20" s="74"/>
      <c r="I20" s="73">
        <f>SUMIF(F49:F54,A20,I49:I54)</f>
        <v>0</v>
      </c>
      <c r="J20" s="75"/>
    </row>
    <row r="21" spans="1:10" ht="23.25" customHeight="1" x14ac:dyDescent="0.2">
      <c r="A21" s="2"/>
      <c r="B21" s="62" t="s">
        <v>31</v>
      </c>
      <c r="C21" s="63"/>
      <c r="D21" s="64"/>
      <c r="E21" s="76"/>
      <c r="F21" s="89"/>
      <c r="G21" s="76"/>
      <c r="H21" s="89"/>
      <c r="I21" s="76">
        <f>SUM(I16:J20)</f>
        <v>0</v>
      </c>
      <c r="J21" s="77"/>
    </row>
    <row r="22" spans="1:10" ht="33" customHeight="1" x14ac:dyDescent="0.2">
      <c r="A22" s="2"/>
      <c r="B22" s="53" t="s">
        <v>35</v>
      </c>
      <c r="C22" s="46"/>
      <c r="D22" s="47"/>
      <c r="E22" s="52"/>
      <c r="F22" s="49"/>
      <c r="G22" s="40"/>
      <c r="H22" s="40"/>
      <c r="I22" s="40"/>
      <c r="J22" s="50"/>
    </row>
    <row r="23" spans="1:10" ht="23.25" customHeight="1" x14ac:dyDescent="0.2">
      <c r="A23" s="2">
        <f>ZakladDPHSni*SazbaDPH1/100</f>
        <v>0</v>
      </c>
      <c r="B23" s="45" t="s">
        <v>13</v>
      </c>
      <c r="C23" s="46"/>
      <c r="D23" s="47"/>
      <c r="E23" s="48">
        <v>15</v>
      </c>
      <c r="F23" s="49" t="s">
        <v>0</v>
      </c>
      <c r="G23" s="71">
        <f>ZakladDPHSniVypocet</f>
        <v>0</v>
      </c>
      <c r="H23" s="72"/>
      <c r="I23" s="72"/>
      <c r="J23" s="5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45" t="s">
        <v>14</v>
      </c>
      <c r="C24" s="46"/>
      <c r="D24" s="47"/>
      <c r="E24" s="48">
        <f>SazbaDPH1</f>
        <v>15</v>
      </c>
      <c r="F24" s="49" t="s">
        <v>0</v>
      </c>
      <c r="G24" s="69">
        <f>IF(A24&gt;50, ROUNDUP(A23, 0), ROUNDDOWN(A23, 0))</f>
        <v>0</v>
      </c>
      <c r="H24" s="70"/>
      <c r="I24" s="70"/>
      <c r="J24" s="50" t="str">
        <f t="shared" si="0"/>
        <v>CZK</v>
      </c>
    </row>
    <row r="25" spans="1:10" ht="23.25" customHeight="1" x14ac:dyDescent="0.2">
      <c r="A25" s="2">
        <f>ZakladDPHZakl*SazbaDPH2/100</f>
        <v>0</v>
      </c>
      <c r="B25" s="45" t="s">
        <v>15</v>
      </c>
      <c r="C25" s="46"/>
      <c r="D25" s="47"/>
      <c r="E25" s="48">
        <v>21</v>
      </c>
      <c r="F25" s="49" t="s">
        <v>0</v>
      </c>
      <c r="G25" s="71">
        <f>ZakladDPHZaklVypocet</f>
        <v>0</v>
      </c>
      <c r="H25" s="72"/>
      <c r="I25" s="72"/>
      <c r="J25" s="50" t="str">
        <f t="shared" si="0"/>
        <v>CZK</v>
      </c>
    </row>
    <row r="26" spans="1:10" ht="23.25" customHeight="1" x14ac:dyDescent="0.2">
      <c r="A26" s="2">
        <f>(A25-INT(A25))*100</f>
        <v>0</v>
      </c>
      <c r="B26" s="39" t="s">
        <v>16</v>
      </c>
      <c r="C26" s="18"/>
      <c r="D26" s="14"/>
      <c r="E26" s="36">
        <f>SazbaDPH2</f>
        <v>21</v>
      </c>
      <c r="F26" s="37" t="s">
        <v>0</v>
      </c>
      <c r="G26" s="83">
        <f>IF(A26&gt;50, ROUNDUP(A25, 0), ROUNDDOWN(A25, 0))</f>
        <v>0</v>
      </c>
      <c r="H26" s="84"/>
      <c r="I26" s="84"/>
      <c r="J26" s="44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8" t="s">
        <v>5</v>
      </c>
      <c r="C27" s="16"/>
      <c r="D27" s="19"/>
      <c r="E27" s="16"/>
      <c r="F27" s="17"/>
      <c r="G27" s="85">
        <f>CenaCelkem-(ZakladDPHSni+DPHSni+ZakladDPHZakl+DPHZakl)</f>
        <v>0</v>
      </c>
      <c r="H27" s="85"/>
      <c r="I27" s="85"/>
      <c r="J27" s="51" t="str">
        <f t="shared" si="0"/>
        <v>CZK</v>
      </c>
    </row>
    <row r="28" spans="1:10" ht="27.75" hidden="1" customHeight="1" thickBot="1" x14ac:dyDescent="0.25">
      <c r="A28" s="2"/>
      <c r="B28" s="152" t="s">
        <v>25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52" t="s">
        <v>37</v>
      </c>
      <c r="C29" s="158"/>
      <c r="D29" s="158"/>
      <c r="E29" s="158"/>
      <c r="F29" s="158"/>
      <c r="G29" s="159">
        <f>IF(A29&gt;50, ROUNDUP(A27, 0), ROUNDDOWN(A27, 0))</f>
        <v>0</v>
      </c>
      <c r="H29" s="159"/>
      <c r="I29" s="159"/>
      <c r="J29" s="160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2"/>
      <c r="E32" s="32"/>
      <c r="F32" s="15" t="s">
        <v>11</v>
      </c>
      <c r="G32" s="32"/>
      <c r="H32" s="33"/>
      <c r="I32" s="32"/>
      <c r="J32" s="9"/>
    </row>
    <row r="33" spans="1:10" ht="47.25" customHeight="1" x14ac:dyDescent="0.2">
      <c r="A33" s="2"/>
      <c r="B33" s="2"/>
      <c r="J33" s="9"/>
    </row>
    <row r="34" spans="1:10" s="26" customFormat="1" ht="18.75" customHeight="1" x14ac:dyDescent="0.2">
      <c r="A34" s="25"/>
      <c r="B34" s="25"/>
      <c r="D34" s="78"/>
      <c r="E34" s="79"/>
      <c r="G34" s="78"/>
      <c r="H34" s="79"/>
      <c r="I34" s="79"/>
      <c r="J34" s="31"/>
    </row>
    <row r="35" spans="1:10" ht="12.75" customHeight="1" x14ac:dyDescent="0.2">
      <c r="A35" s="2"/>
      <c r="B35" s="2"/>
      <c r="D35" s="68" t="s">
        <v>2</v>
      </c>
      <c r="E35" s="68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122" t="s">
        <v>17</v>
      </c>
      <c r="C37" s="123"/>
      <c r="D37" s="123"/>
      <c r="E37" s="123"/>
      <c r="F37" s="124"/>
      <c r="G37" s="124"/>
      <c r="H37" s="124"/>
      <c r="I37" s="124"/>
      <c r="J37" s="123"/>
    </row>
    <row r="38" spans="1:10" ht="25.5" hidden="1" customHeight="1" x14ac:dyDescent="0.2">
      <c r="A38" s="121" t="s">
        <v>39</v>
      </c>
      <c r="B38" s="125" t="s">
        <v>18</v>
      </c>
      <c r="C38" s="126" t="s">
        <v>6</v>
      </c>
      <c r="D38" s="127"/>
      <c r="E38" s="127"/>
      <c r="F38" s="128" t="str">
        <f>B23</f>
        <v>Základ pro sníženou DPH</v>
      </c>
      <c r="G38" s="128" t="str">
        <f>B25</f>
        <v>Základ pro základní DPH</v>
      </c>
      <c r="H38" s="129" t="s">
        <v>19</v>
      </c>
      <c r="I38" s="129" t="s">
        <v>1</v>
      </c>
      <c r="J38" s="130" t="s">
        <v>0</v>
      </c>
    </row>
    <row r="39" spans="1:10" ht="25.5" hidden="1" customHeight="1" x14ac:dyDescent="0.2">
      <c r="A39" s="121">
        <v>1</v>
      </c>
      <c r="B39" s="131" t="s">
        <v>50</v>
      </c>
      <c r="C39" s="132"/>
      <c r="D39" s="133"/>
      <c r="E39" s="133"/>
      <c r="F39" s="134">
        <f>'sekce IV v Pol'!AE72</f>
        <v>0</v>
      </c>
      <c r="G39" s="135">
        <f>'sekce IV v Pol'!AF72</f>
        <v>0</v>
      </c>
      <c r="H39" s="136">
        <f>(F39*SazbaDPH1/100)+(G39*SazbaDPH2/100)</f>
        <v>0</v>
      </c>
      <c r="I39" s="136">
        <f>F39+G39+H39</f>
        <v>0</v>
      </c>
      <c r="J39" s="137" t="str">
        <f>IF(CenaCelkemVypocet=0,"",I39/CenaCelkemVypocet*100)</f>
        <v/>
      </c>
    </row>
    <row r="40" spans="1:10" ht="25.5" hidden="1" customHeight="1" x14ac:dyDescent="0.2">
      <c r="A40" s="121">
        <v>2</v>
      </c>
      <c r="B40" s="138" t="s">
        <v>44</v>
      </c>
      <c r="C40" s="139" t="s">
        <v>45</v>
      </c>
      <c r="D40" s="140"/>
      <c r="E40" s="140"/>
      <c r="F40" s="141">
        <f>'sekce IV v Pol'!AE72</f>
        <v>0</v>
      </c>
      <c r="G40" s="142">
        <f>'sekce IV v Pol'!AF72</f>
        <v>0</v>
      </c>
      <c r="H40" s="142">
        <f>(F40*SazbaDPH1/100)+(G40*SazbaDPH2/100)</f>
        <v>0</v>
      </c>
      <c r="I40" s="142">
        <f>F40+G40+H40</f>
        <v>0</v>
      </c>
      <c r="J40" s="143" t="str">
        <f>IF(CenaCelkemVypocet=0,"",I40/CenaCelkemVypocet*100)</f>
        <v/>
      </c>
    </row>
    <row r="41" spans="1:10" ht="25.5" hidden="1" customHeight="1" x14ac:dyDescent="0.2">
      <c r="A41" s="121">
        <v>3</v>
      </c>
      <c r="B41" s="144" t="s">
        <v>12</v>
      </c>
      <c r="C41" s="132" t="s">
        <v>43</v>
      </c>
      <c r="D41" s="133"/>
      <c r="E41" s="133"/>
      <c r="F41" s="145">
        <f>'sekce IV v Pol'!AE72</f>
        <v>0</v>
      </c>
      <c r="G41" s="136">
        <f>'sekce IV v Pol'!AF72</f>
        <v>0</v>
      </c>
      <c r="H41" s="136">
        <f>(F41*SazbaDPH1/100)+(G41*SazbaDPH2/100)</f>
        <v>0</v>
      </c>
      <c r="I41" s="136">
        <f>F41+G41+H41</f>
        <v>0</v>
      </c>
      <c r="J41" s="137" t="str">
        <f>IF(CenaCelkemVypocet=0,"",I41/CenaCelkemVypocet*100)</f>
        <v/>
      </c>
    </row>
    <row r="42" spans="1:10" ht="25.5" hidden="1" customHeight="1" x14ac:dyDescent="0.2">
      <c r="A42" s="121"/>
      <c r="B42" s="146" t="s">
        <v>51</v>
      </c>
      <c r="C42" s="147"/>
      <c r="D42" s="147"/>
      <c r="E42" s="148"/>
      <c r="F42" s="149">
        <f>SUMIF(A39:A41,"=1",F39:F41)</f>
        <v>0</v>
      </c>
      <c r="G42" s="150">
        <f>SUMIF(A39:A41,"=1",G39:G41)</f>
        <v>0</v>
      </c>
      <c r="H42" s="150">
        <f>SUMIF(A39:A41,"=1",H39:H41)</f>
        <v>0</v>
      </c>
      <c r="I42" s="150">
        <f>SUMIF(A39:A41,"=1",I39:I41)</f>
        <v>0</v>
      </c>
      <c r="J42" s="151">
        <f>SUMIF(A39:A41,"=1",J39:J41)</f>
        <v>0</v>
      </c>
    </row>
    <row r="46" spans="1:10" ht="15.75" x14ac:dyDescent="0.25">
      <c r="B46" s="161" t="s">
        <v>53</v>
      </c>
    </row>
    <row r="48" spans="1:10" ht="25.5" customHeight="1" x14ac:dyDescent="0.2">
      <c r="A48" s="162"/>
      <c r="B48" s="165" t="s">
        <v>18</v>
      </c>
      <c r="C48" s="165" t="s">
        <v>6</v>
      </c>
      <c r="D48" s="166"/>
      <c r="E48" s="166"/>
      <c r="F48" s="167" t="s">
        <v>54</v>
      </c>
      <c r="G48" s="167"/>
      <c r="H48" s="167"/>
      <c r="I48" s="167" t="s">
        <v>31</v>
      </c>
      <c r="J48" s="167" t="s">
        <v>0</v>
      </c>
    </row>
    <row r="49" spans="1:10" ht="25.5" customHeight="1" x14ac:dyDescent="0.2">
      <c r="A49" s="163"/>
      <c r="B49" s="168" t="s">
        <v>55</v>
      </c>
      <c r="C49" s="169" t="s">
        <v>56</v>
      </c>
      <c r="D49" s="170"/>
      <c r="E49" s="170"/>
      <c r="F49" s="175" t="s">
        <v>26</v>
      </c>
      <c r="G49" s="176"/>
      <c r="H49" s="176"/>
      <c r="I49" s="176">
        <f>'sekce IV v Pol'!G8</f>
        <v>0</v>
      </c>
      <c r="J49" s="173" t="str">
        <f>IF(I55=0,"",I49/I55*100)</f>
        <v/>
      </c>
    </row>
    <row r="50" spans="1:10" ht="25.5" customHeight="1" x14ac:dyDescent="0.2">
      <c r="A50" s="163"/>
      <c r="B50" s="168" t="s">
        <v>57</v>
      </c>
      <c r="C50" s="169" t="s">
        <v>58</v>
      </c>
      <c r="D50" s="170"/>
      <c r="E50" s="170"/>
      <c r="F50" s="175" t="s">
        <v>26</v>
      </c>
      <c r="G50" s="176"/>
      <c r="H50" s="176"/>
      <c r="I50" s="176">
        <f>'sekce IV v Pol'!G42</f>
        <v>0</v>
      </c>
      <c r="J50" s="173" t="str">
        <f>IF(I55=0,"",I50/I55*100)</f>
        <v/>
      </c>
    </row>
    <row r="51" spans="1:10" ht="25.5" customHeight="1" x14ac:dyDescent="0.2">
      <c r="A51" s="163"/>
      <c r="B51" s="168" t="s">
        <v>59</v>
      </c>
      <c r="C51" s="169" t="s">
        <v>60</v>
      </c>
      <c r="D51" s="170"/>
      <c r="E51" s="170"/>
      <c r="F51" s="175" t="s">
        <v>26</v>
      </c>
      <c r="G51" s="176"/>
      <c r="H51" s="176"/>
      <c r="I51" s="176">
        <f>'sekce IV v Pol'!G55</f>
        <v>0</v>
      </c>
      <c r="J51" s="173" t="str">
        <f>IF(I55=0,"",I51/I55*100)</f>
        <v/>
      </c>
    </row>
    <row r="52" spans="1:10" ht="25.5" customHeight="1" x14ac:dyDescent="0.2">
      <c r="A52" s="163"/>
      <c r="B52" s="168" t="s">
        <v>61</v>
      </c>
      <c r="C52" s="169" t="s">
        <v>62</v>
      </c>
      <c r="D52" s="170"/>
      <c r="E52" s="170"/>
      <c r="F52" s="175" t="s">
        <v>26</v>
      </c>
      <c r="G52" s="176"/>
      <c r="H52" s="176"/>
      <c r="I52" s="176">
        <f>'sekce IV v Pol'!G65</f>
        <v>0</v>
      </c>
      <c r="J52" s="173" t="str">
        <f>IF(I55=0,"",I52/I55*100)</f>
        <v/>
      </c>
    </row>
    <row r="53" spans="1:10" ht="25.5" customHeight="1" x14ac:dyDescent="0.2">
      <c r="A53" s="163"/>
      <c r="B53" s="168" t="s">
        <v>63</v>
      </c>
      <c r="C53" s="169" t="s">
        <v>29</v>
      </c>
      <c r="D53" s="170"/>
      <c r="E53" s="170"/>
      <c r="F53" s="175" t="s">
        <v>63</v>
      </c>
      <c r="G53" s="176"/>
      <c r="H53" s="176"/>
      <c r="I53" s="176">
        <f>'sekce IV v Pol'!G67</f>
        <v>0</v>
      </c>
      <c r="J53" s="173" t="str">
        <f>IF(I55=0,"",I53/I55*100)</f>
        <v/>
      </c>
    </row>
    <row r="54" spans="1:10" ht="25.5" customHeight="1" x14ac:dyDescent="0.2">
      <c r="A54" s="163"/>
      <c r="B54" s="168" t="s">
        <v>64</v>
      </c>
      <c r="C54" s="169" t="s">
        <v>30</v>
      </c>
      <c r="D54" s="170"/>
      <c r="E54" s="170"/>
      <c r="F54" s="175" t="s">
        <v>64</v>
      </c>
      <c r="G54" s="176"/>
      <c r="H54" s="176"/>
      <c r="I54" s="176">
        <f>'sekce IV v Pol'!G69</f>
        <v>0</v>
      </c>
      <c r="J54" s="173" t="str">
        <f>IF(I55=0,"",I54/I55*100)</f>
        <v/>
      </c>
    </row>
    <row r="55" spans="1:10" ht="25.5" customHeight="1" x14ac:dyDescent="0.2">
      <c r="A55" s="164"/>
      <c r="B55" s="171" t="s">
        <v>1</v>
      </c>
      <c r="C55" s="171"/>
      <c r="D55" s="172"/>
      <c r="E55" s="172"/>
      <c r="F55" s="177"/>
      <c r="G55" s="178"/>
      <c r="H55" s="178"/>
      <c r="I55" s="178">
        <f>SUM(I49:I54)</f>
        <v>0</v>
      </c>
      <c r="J55" s="174">
        <f>SUM(J49:J54)</f>
        <v>0</v>
      </c>
    </row>
    <row r="56" spans="1:10" x14ac:dyDescent="0.2">
      <c r="F56" s="119"/>
      <c r="G56" s="119"/>
      <c r="H56" s="119"/>
      <c r="I56" s="119"/>
      <c r="J56" s="120"/>
    </row>
    <row r="57" spans="1:10" x14ac:dyDescent="0.2">
      <c r="F57" s="119"/>
      <c r="G57" s="119"/>
      <c r="H57" s="119"/>
      <c r="I57" s="119"/>
      <c r="J57" s="120"/>
    </row>
    <row r="58" spans="1:10" x14ac:dyDescent="0.2">
      <c r="F58" s="119"/>
      <c r="G58" s="119"/>
      <c r="H58" s="119"/>
      <c r="I58" s="119"/>
      <c r="J58" s="120"/>
    </row>
  </sheetData>
  <sheetProtection algorithmName="SHA-512" hashValue="3I32tde3POVA4iITOxW8/W82n/l4qizt3u8D5fr31erK8A+koN62pqcfITCLseorxQWETbYBvEbj4WwR2gFKcg==" saltValue="bGT60ZrzFXvY90cojTNWg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90" t="s">
        <v>7</v>
      </c>
      <c r="B1" s="90"/>
      <c r="C1" s="91"/>
      <c r="D1" s="90"/>
      <c r="E1" s="90"/>
      <c r="F1" s="90"/>
      <c r="G1" s="90"/>
    </row>
    <row r="2" spans="1:7" ht="24.95" customHeight="1" x14ac:dyDescent="0.2">
      <c r="A2" s="66" t="s">
        <v>8</v>
      </c>
      <c r="B2" s="65"/>
      <c r="C2" s="92"/>
      <c r="D2" s="92"/>
      <c r="E2" s="92"/>
      <c r="F2" s="92"/>
      <c r="G2" s="93"/>
    </row>
    <row r="3" spans="1:7" ht="24.95" customHeight="1" x14ac:dyDescent="0.2">
      <c r="A3" s="66" t="s">
        <v>9</v>
      </c>
      <c r="B3" s="65"/>
      <c r="C3" s="92"/>
      <c r="D3" s="92"/>
      <c r="E3" s="92"/>
      <c r="F3" s="92"/>
      <c r="G3" s="93"/>
    </row>
    <row r="4" spans="1:7" ht="24.95" customHeight="1" x14ac:dyDescent="0.2">
      <c r="A4" s="66" t="s">
        <v>10</v>
      </c>
      <c r="B4" s="65"/>
      <c r="C4" s="92"/>
      <c r="D4" s="92"/>
      <c r="E4" s="92"/>
      <c r="F4" s="92"/>
      <c r="G4" s="93"/>
    </row>
    <row r="5" spans="1:7" x14ac:dyDescent="0.2">
      <c r="B5" s="4"/>
      <c r="C5" s="5"/>
      <c r="D5" s="6"/>
    </row>
  </sheetData>
  <sheetProtection algorithmName="SHA-512" hashValue="2IaLdp0O0FN0Dmxej6nsmhvQW0Z3gPHu6gJJ5qlPhOWaZfZIY6mxTb/0SOU6b6+Md95+sn+hRceCXom1pFonAA==" saltValue="9Lj4Yyl5iSVqfqXY57W9N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1CFC6-7010-4BD3-85DE-6B90A0FE5F44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18" customWidth="1"/>
    <col min="3" max="3" width="38.28515625" style="11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0" t="s">
        <v>7</v>
      </c>
      <c r="B1" s="180"/>
      <c r="C1" s="180"/>
      <c r="D1" s="180"/>
      <c r="E1" s="180"/>
      <c r="F1" s="180"/>
      <c r="G1" s="180"/>
      <c r="AG1" t="s">
        <v>65</v>
      </c>
    </row>
    <row r="2" spans="1:60" ht="24.95" customHeight="1" x14ac:dyDescent="0.2">
      <c r="A2" s="181" t="s">
        <v>8</v>
      </c>
      <c r="B2" s="65" t="s">
        <v>48</v>
      </c>
      <c r="C2" s="184" t="s">
        <v>49</v>
      </c>
      <c r="D2" s="182"/>
      <c r="E2" s="182"/>
      <c r="F2" s="182"/>
      <c r="G2" s="183"/>
      <c r="AG2" t="s">
        <v>66</v>
      </c>
    </row>
    <row r="3" spans="1:60" ht="24.95" customHeight="1" x14ac:dyDescent="0.2">
      <c r="A3" s="181" t="s">
        <v>9</v>
      </c>
      <c r="B3" s="65" t="s">
        <v>44</v>
      </c>
      <c r="C3" s="184" t="s">
        <v>45</v>
      </c>
      <c r="D3" s="182"/>
      <c r="E3" s="182"/>
      <c r="F3" s="182"/>
      <c r="G3" s="183"/>
      <c r="AC3" s="118" t="s">
        <v>66</v>
      </c>
      <c r="AG3" t="s">
        <v>67</v>
      </c>
    </row>
    <row r="4" spans="1:60" ht="24.95" customHeight="1" x14ac:dyDescent="0.2">
      <c r="A4" s="185" t="s">
        <v>10</v>
      </c>
      <c r="B4" s="186" t="s">
        <v>12</v>
      </c>
      <c r="C4" s="187" t="s">
        <v>43</v>
      </c>
      <c r="D4" s="188"/>
      <c r="E4" s="188"/>
      <c r="F4" s="188"/>
      <c r="G4" s="189"/>
      <c r="AG4" t="s">
        <v>68</v>
      </c>
    </row>
    <row r="5" spans="1:60" x14ac:dyDescent="0.2">
      <c r="D5" s="10"/>
    </row>
    <row r="6" spans="1:60" ht="38.25" x14ac:dyDescent="0.2">
      <c r="A6" s="214" t="s">
        <v>69</v>
      </c>
      <c r="B6" s="215" t="s">
        <v>70</v>
      </c>
      <c r="C6" s="215" t="s">
        <v>71</v>
      </c>
      <c r="D6" s="216" t="s">
        <v>72</v>
      </c>
      <c r="E6" s="217" t="s">
        <v>73</v>
      </c>
      <c r="F6" s="217" t="s">
        <v>74</v>
      </c>
      <c r="G6" s="218" t="s">
        <v>31</v>
      </c>
      <c r="H6" s="213" t="s">
        <v>32</v>
      </c>
      <c r="I6" s="190" t="s">
        <v>75</v>
      </c>
      <c r="J6" s="190" t="s">
        <v>33</v>
      </c>
      <c r="K6" s="190" t="s">
        <v>76</v>
      </c>
      <c r="L6" s="190" t="s">
        <v>77</v>
      </c>
      <c r="M6" s="190" t="s">
        <v>78</v>
      </c>
      <c r="N6" s="190" t="s">
        <v>79</v>
      </c>
      <c r="O6" s="190" t="s">
        <v>80</v>
      </c>
      <c r="P6" s="190" t="s">
        <v>81</v>
      </c>
      <c r="Q6" s="190" t="s">
        <v>82</v>
      </c>
      <c r="R6" s="190" t="s">
        <v>83</v>
      </c>
      <c r="S6" s="190" t="s">
        <v>84</v>
      </c>
      <c r="T6" s="190" t="s">
        <v>85</v>
      </c>
      <c r="U6" s="190" t="s">
        <v>86</v>
      </c>
      <c r="V6" s="190" t="s">
        <v>87</v>
      </c>
      <c r="W6" s="190" t="s">
        <v>88</v>
      </c>
      <c r="X6" s="190" t="s">
        <v>89</v>
      </c>
    </row>
    <row r="7" spans="1:60" hidden="1" x14ac:dyDescent="0.2">
      <c r="A7" s="219"/>
      <c r="B7" s="220"/>
      <c r="C7" s="220"/>
      <c r="D7" s="221"/>
      <c r="E7" s="222"/>
      <c r="F7" s="223"/>
      <c r="G7" s="224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</row>
    <row r="8" spans="1:60" x14ac:dyDescent="0.2">
      <c r="A8" s="225" t="s">
        <v>90</v>
      </c>
      <c r="B8" s="226" t="s">
        <v>55</v>
      </c>
      <c r="C8" s="227" t="s">
        <v>56</v>
      </c>
      <c r="D8" s="228"/>
      <c r="E8" s="229"/>
      <c r="F8" s="230"/>
      <c r="G8" s="231">
        <f>SUMIF(AG9:AG41,"&lt;&gt;NOR",G9:G41)</f>
        <v>0</v>
      </c>
      <c r="H8" s="205"/>
      <c r="I8" s="205">
        <f>SUM(I9:I41)</f>
        <v>0</v>
      </c>
      <c r="J8" s="205"/>
      <c r="K8" s="205">
        <f>SUM(K9:K41)</f>
        <v>0</v>
      </c>
      <c r="L8" s="205"/>
      <c r="M8" s="205">
        <f>SUM(M9:M41)</f>
        <v>0</v>
      </c>
      <c r="N8" s="205"/>
      <c r="O8" s="205">
        <f>SUM(O9:O41)</f>
        <v>0.77</v>
      </c>
      <c r="P8" s="205"/>
      <c r="Q8" s="205">
        <f>SUM(Q9:Q41)</f>
        <v>0</v>
      </c>
      <c r="R8" s="205"/>
      <c r="S8" s="205"/>
      <c r="T8" s="205"/>
      <c r="U8" s="205"/>
      <c r="V8" s="205">
        <f>SUM(V9:V41)</f>
        <v>67.23</v>
      </c>
      <c r="W8" s="205"/>
      <c r="X8" s="205"/>
      <c r="AG8" t="s">
        <v>91</v>
      </c>
    </row>
    <row r="9" spans="1:60" outlineLevel="1" x14ac:dyDescent="0.2">
      <c r="A9" s="232">
        <v>1</v>
      </c>
      <c r="B9" s="233" t="s">
        <v>92</v>
      </c>
      <c r="C9" s="234" t="s">
        <v>93</v>
      </c>
      <c r="D9" s="235" t="s">
        <v>94</v>
      </c>
      <c r="E9" s="236">
        <v>90</v>
      </c>
      <c r="F9" s="237"/>
      <c r="G9" s="238">
        <f>ROUND(E9*F9,2)</f>
        <v>0</v>
      </c>
      <c r="H9" s="204"/>
      <c r="I9" s="203">
        <f>ROUND(E9*H9,2)</f>
        <v>0</v>
      </c>
      <c r="J9" s="204"/>
      <c r="K9" s="203">
        <f>ROUND(E9*J9,2)</f>
        <v>0</v>
      </c>
      <c r="L9" s="203">
        <v>21</v>
      </c>
      <c r="M9" s="203">
        <f>G9*(1+L9/100)</f>
        <v>0</v>
      </c>
      <c r="N9" s="203">
        <v>0</v>
      </c>
      <c r="O9" s="203">
        <f>ROUND(E9*N9,2)</f>
        <v>0</v>
      </c>
      <c r="P9" s="203">
        <v>0</v>
      </c>
      <c r="Q9" s="203">
        <f>ROUND(E9*P9,2)</f>
        <v>0</v>
      </c>
      <c r="R9" s="203"/>
      <c r="S9" s="203" t="s">
        <v>95</v>
      </c>
      <c r="T9" s="203" t="s">
        <v>95</v>
      </c>
      <c r="U9" s="203">
        <v>0.125</v>
      </c>
      <c r="V9" s="203">
        <f>ROUND(E9*U9,2)</f>
        <v>11.25</v>
      </c>
      <c r="W9" s="203"/>
      <c r="X9" s="203" t="s">
        <v>96</v>
      </c>
      <c r="Y9" s="191"/>
      <c r="Z9" s="191"/>
      <c r="AA9" s="191"/>
      <c r="AB9" s="191"/>
      <c r="AC9" s="191"/>
      <c r="AD9" s="191"/>
      <c r="AE9" s="191"/>
      <c r="AF9" s="191"/>
      <c r="AG9" s="191" t="s">
        <v>97</v>
      </c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</row>
    <row r="10" spans="1:60" outlineLevel="1" x14ac:dyDescent="0.2">
      <c r="A10" s="232"/>
      <c r="B10" s="233"/>
      <c r="C10" s="239" t="s">
        <v>98</v>
      </c>
      <c r="D10" s="240"/>
      <c r="E10" s="241">
        <v>90</v>
      </c>
      <c r="F10" s="242"/>
      <c r="G10" s="238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191"/>
      <c r="Z10" s="191"/>
      <c r="AA10" s="191"/>
      <c r="AB10" s="191"/>
      <c r="AC10" s="191"/>
      <c r="AD10" s="191"/>
      <c r="AE10" s="191"/>
      <c r="AF10" s="191"/>
      <c r="AG10" s="191" t="s">
        <v>99</v>
      </c>
      <c r="AH10" s="191">
        <v>5</v>
      </c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</row>
    <row r="11" spans="1:60" outlineLevel="1" x14ac:dyDescent="0.2">
      <c r="A11" s="232">
        <v>2</v>
      </c>
      <c r="B11" s="233" t="s">
        <v>100</v>
      </c>
      <c r="C11" s="234" t="s">
        <v>101</v>
      </c>
      <c r="D11" s="235" t="s">
        <v>94</v>
      </c>
      <c r="E11" s="236">
        <v>40</v>
      </c>
      <c r="F11" s="237"/>
      <c r="G11" s="238">
        <f>ROUND(E11*F11,2)</f>
        <v>0</v>
      </c>
      <c r="H11" s="204"/>
      <c r="I11" s="203">
        <f>ROUND(E11*H11,2)</f>
        <v>0</v>
      </c>
      <c r="J11" s="204"/>
      <c r="K11" s="203">
        <f>ROUND(E11*J11,2)</f>
        <v>0</v>
      </c>
      <c r="L11" s="203">
        <v>21</v>
      </c>
      <c r="M11" s="203">
        <f>G11*(1+L11/100)</f>
        <v>0</v>
      </c>
      <c r="N11" s="203">
        <v>0</v>
      </c>
      <c r="O11" s="203">
        <f>ROUND(E11*N11,2)</f>
        <v>0</v>
      </c>
      <c r="P11" s="203">
        <v>0</v>
      </c>
      <c r="Q11" s="203">
        <f>ROUND(E11*P11,2)</f>
        <v>0</v>
      </c>
      <c r="R11" s="203"/>
      <c r="S11" s="203" t="s">
        <v>95</v>
      </c>
      <c r="T11" s="203" t="s">
        <v>95</v>
      </c>
      <c r="U11" s="203">
        <v>0.158</v>
      </c>
      <c r="V11" s="203">
        <f>ROUND(E11*U11,2)</f>
        <v>6.32</v>
      </c>
      <c r="W11" s="203"/>
      <c r="X11" s="203" t="s">
        <v>96</v>
      </c>
      <c r="Y11" s="191"/>
      <c r="Z11" s="191"/>
      <c r="AA11" s="191"/>
      <c r="AB11" s="191"/>
      <c r="AC11" s="191"/>
      <c r="AD11" s="191"/>
      <c r="AE11" s="191"/>
      <c r="AF11" s="191"/>
      <c r="AG11" s="191" t="s">
        <v>97</v>
      </c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</row>
    <row r="12" spans="1:60" outlineLevel="1" x14ac:dyDescent="0.2">
      <c r="A12" s="232"/>
      <c r="B12" s="233"/>
      <c r="C12" s="239" t="s">
        <v>102</v>
      </c>
      <c r="D12" s="240"/>
      <c r="E12" s="241">
        <v>40</v>
      </c>
      <c r="F12" s="242"/>
      <c r="G12" s="238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191"/>
      <c r="Z12" s="191"/>
      <c r="AA12" s="191"/>
      <c r="AB12" s="191"/>
      <c r="AC12" s="191"/>
      <c r="AD12" s="191"/>
      <c r="AE12" s="191"/>
      <c r="AF12" s="191"/>
      <c r="AG12" s="191" t="s">
        <v>99</v>
      </c>
      <c r="AH12" s="191">
        <v>5</v>
      </c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</row>
    <row r="13" spans="1:60" outlineLevel="1" x14ac:dyDescent="0.2">
      <c r="A13" s="232">
        <v>3</v>
      </c>
      <c r="B13" s="233" t="s">
        <v>103</v>
      </c>
      <c r="C13" s="234" t="s">
        <v>104</v>
      </c>
      <c r="D13" s="235" t="s">
        <v>94</v>
      </c>
      <c r="E13" s="236">
        <v>42</v>
      </c>
      <c r="F13" s="237"/>
      <c r="G13" s="238">
        <f>ROUND(E13*F13,2)</f>
        <v>0</v>
      </c>
      <c r="H13" s="204"/>
      <c r="I13" s="203">
        <f>ROUND(E13*H13,2)</f>
        <v>0</v>
      </c>
      <c r="J13" s="204"/>
      <c r="K13" s="203">
        <f>ROUND(E13*J13,2)</f>
        <v>0</v>
      </c>
      <c r="L13" s="203">
        <v>21</v>
      </c>
      <c r="M13" s="203">
        <f>G13*(1+L13/100)</f>
        <v>0</v>
      </c>
      <c r="N13" s="203">
        <v>0</v>
      </c>
      <c r="O13" s="203">
        <f>ROUND(E13*N13,2)</f>
        <v>0</v>
      </c>
      <c r="P13" s="203">
        <v>0</v>
      </c>
      <c r="Q13" s="203">
        <f>ROUND(E13*P13,2)</f>
        <v>0</v>
      </c>
      <c r="R13" s="203"/>
      <c r="S13" s="203" t="s">
        <v>95</v>
      </c>
      <c r="T13" s="203" t="s">
        <v>95</v>
      </c>
      <c r="U13" s="203">
        <v>0.23</v>
      </c>
      <c r="V13" s="203">
        <f>ROUND(E13*U13,2)</f>
        <v>9.66</v>
      </c>
      <c r="W13" s="203"/>
      <c r="X13" s="203" t="s">
        <v>96</v>
      </c>
      <c r="Y13" s="191"/>
      <c r="Z13" s="191"/>
      <c r="AA13" s="191"/>
      <c r="AB13" s="191"/>
      <c r="AC13" s="191"/>
      <c r="AD13" s="191"/>
      <c r="AE13" s="191"/>
      <c r="AF13" s="191"/>
      <c r="AG13" s="191" t="s">
        <v>97</v>
      </c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</row>
    <row r="14" spans="1:60" outlineLevel="1" x14ac:dyDescent="0.2">
      <c r="A14" s="232"/>
      <c r="B14" s="233"/>
      <c r="C14" s="239" t="s">
        <v>105</v>
      </c>
      <c r="D14" s="240"/>
      <c r="E14" s="241">
        <v>42</v>
      </c>
      <c r="F14" s="242"/>
      <c r="G14" s="238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191"/>
      <c r="Z14" s="191"/>
      <c r="AA14" s="191"/>
      <c r="AB14" s="191"/>
      <c r="AC14" s="191"/>
      <c r="AD14" s="191"/>
      <c r="AE14" s="191"/>
      <c r="AF14" s="191"/>
      <c r="AG14" s="191" t="s">
        <v>99</v>
      </c>
      <c r="AH14" s="191">
        <v>0</v>
      </c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</row>
    <row r="15" spans="1:60" ht="22.5" outlineLevel="1" x14ac:dyDescent="0.2">
      <c r="A15" s="232">
        <v>4</v>
      </c>
      <c r="B15" s="233" t="s">
        <v>106</v>
      </c>
      <c r="C15" s="234" t="s">
        <v>107</v>
      </c>
      <c r="D15" s="235" t="s">
        <v>108</v>
      </c>
      <c r="E15" s="236">
        <v>1181.25</v>
      </c>
      <c r="F15" s="237"/>
      <c r="G15" s="238">
        <f>ROUND(E15*F15,2)</f>
        <v>0</v>
      </c>
      <c r="H15" s="204"/>
      <c r="I15" s="203">
        <f>ROUND(E15*H15,2)</f>
        <v>0</v>
      </c>
      <c r="J15" s="204"/>
      <c r="K15" s="203">
        <f>ROUND(E15*J15,2)</f>
        <v>0</v>
      </c>
      <c r="L15" s="203">
        <v>21</v>
      </c>
      <c r="M15" s="203">
        <f>G15*(1+L15/100)</f>
        <v>0</v>
      </c>
      <c r="N15" s="203">
        <v>0</v>
      </c>
      <c r="O15" s="203">
        <f>ROUND(E15*N15,2)</f>
        <v>0</v>
      </c>
      <c r="P15" s="203">
        <v>0</v>
      </c>
      <c r="Q15" s="203">
        <f>ROUND(E15*P15,2)</f>
        <v>0</v>
      </c>
      <c r="R15" s="203"/>
      <c r="S15" s="203" t="s">
        <v>109</v>
      </c>
      <c r="T15" s="203" t="s">
        <v>110</v>
      </c>
      <c r="U15" s="203">
        <v>0</v>
      </c>
      <c r="V15" s="203">
        <f>ROUND(E15*U15,2)</f>
        <v>0</v>
      </c>
      <c r="W15" s="203"/>
      <c r="X15" s="203" t="s">
        <v>111</v>
      </c>
      <c r="Y15" s="191"/>
      <c r="Z15" s="191"/>
      <c r="AA15" s="191"/>
      <c r="AB15" s="191"/>
      <c r="AC15" s="191"/>
      <c r="AD15" s="191"/>
      <c r="AE15" s="191"/>
      <c r="AF15" s="191"/>
      <c r="AG15" s="191" t="s">
        <v>112</v>
      </c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</row>
    <row r="16" spans="1:60" outlineLevel="1" x14ac:dyDescent="0.2">
      <c r="A16" s="232"/>
      <c r="B16" s="233"/>
      <c r="C16" s="239" t="s">
        <v>113</v>
      </c>
      <c r="D16" s="240"/>
      <c r="E16" s="241">
        <v>1125</v>
      </c>
      <c r="F16" s="242"/>
      <c r="G16" s="238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191"/>
      <c r="Z16" s="191"/>
      <c r="AA16" s="191"/>
      <c r="AB16" s="191"/>
      <c r="AC16" s="191"/>
      <c r="AD16" s="191"/>
      <c r="AE16" s="191"/>
      <c r="AF16" s="191"/>
      <c r="AG16" s="191" t="s">
        <v>99</v>
      </c>
      <c r="AH16" s="191">
        <v>0</v>
      </c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</row>
    <row r="17" spans="1:60" outlineLevel="1" x14ac:dyDescent="0.2">
      <c r="A17" s="232"/>
      <c r="B17" s="233"/>
      <c r="C17" s="243" t="s">
        <v>114</v>
      </c>
      <c r="D17" s="244"/>
      <c r="E17" s="245">
        <v>56.25</v>
      </c>
      <c r="F17" s="242"/>
      <c r="G17" s="238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191"/>
      <c r="Z17" s="191"/>
      <c r="AA17" s="191"/>
      <c r="AB17" s="191"/>
      <c r="AC17" s="191"/>
      <c r="AD17" s="191"/>
      <c r="AE17" s="191"/>
      <c r="AF17" s="191"/>
      <c r="AG17" s="191" t="s">
        <v>99</v>
      </c>
      <c r="AH17" s="191">
        <v>4</v>
      </c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</row>
    <row r="18" spans="1:60" outlineLevel="1" x14ac:dyDescent="0.2">
      <c r="A18" s="232">
        <v>5</v>
      </c>
      <c r="B18" s="233" t="s">
        <v>115</v>
      </c>
      <c r="C18" s="234" t="s">
        <v>116</v>
      </c>
      <c r="D18" s="235" t="s">
        <v>117</v>
      </c>
      <c r="E18" s="236">
        <v>40</v>
      </c>
      <c r="F18" s="237"/>
      <c r="G18" s="238">
        <f>ROUND(E18*F18,2)</f>
        <v>0</v>
      </c>
      <c r="H18" s="204"/>
      <c r="I18" s="203">
        <f>ROUND(E18*H18,2)</f>
        <v>0</v>
      </c>
      <c r="J18" s="204"/>
      <c r="K18" s="203">
        <f>ROUND(E18*J18,2)</f>
        <v>0</v>
      </c>
      <c r="L18" s="203">
        <v>21</v>
      </c>
      <c r="M18" s="203">
        <f>G18*(1+L18/100)</f>
        <v>0</v>
      </c>
      <c r="N18" s="203">
        <v>0</v>
      </c>
      <c r="O18" s="203">
        <f>ROUND(E18*N18,2)</f>
        <v>0</v>
      </c>
      <c r="P18" s="203">
        <v>0</v>
      </c>
      <c r="Q18" s="203">
        <f>ROUND(E18*P18,2)</f>
        <v>0</v>
      </c>
      <c r="R18" s="203" t="s">
        <v>118</v>
      </c>
      <c r="S18" s="203" t="s">
        <v>95</v>
      </c>
      <c r="T18" s="203" t="s">
        <v>95</v>
      </c>
      <c r="U18" s="203">
        <v>1</v>
      </c>
      <c r="V18" s="203">
        <f>ROUND(E18*U18,2)</f>
        <v>40</v>
      </c>
      <c r="W18" s="203"/>
      <c r="X18" s="203" t="s">
        <v>119</v>
      </c>
      <c r="Y18" s="191"/>
      <c r="Z18" s="191"/>
      <c r="AA18" s="191"/>
      <c r="AB18" s="191"/>
      <c r="AC18" s="191"/>
      <c r="AD18" s="191"/>
      <c r="AE18" s="191"/>
      <c r="AF18" s="191"/>
      <c r="AG18" s="191" t="s">
        <v>120</v>
      </c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</row>
    <row r="19" spans="1:60" outlineLevel="1" x14ac:dyDescent="0.2">
      <c r="A19" s="232"/>
      <c r="B19" s="233"/>
      <c r="C19" s="239" t="s">
        <v>121</v>
      </c>
      <c r="D19" s="240"/>
      <c r="E19" s="241">
        <v>40</v>
      </c>
      <c r="F19" s="242"/>
      <c r="G19" s="238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191"/>
      <c r="Z19" s="191"/>
      <c r="AA19" s="191"/>
      <c r="AB19" s="191"/>
      <c r="AC19" s="191"/>
      <c r="AD19" s="191"/>
      <c r="AE19" s="191"/>
      <c r="AF19" s="191"/>
      <c r="AG19" s="191" t="s">
        <v>99</v>
      </c>
      <c r="AH19" s="191">
        <v>0</v>
      </c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</row>
    <row r="20" spans="1:60" outlineLevel="1" x14ac:dyDescent="0.2">
      <c r="A20" s="232">
        <v>6</v>
      </c>
      <c r="B20" s="233" t="s">
        <v>122</v>
      </c>
      <c r="C20" s="234" t="s">
        <v>123</v>
      </c>
      <c r="D20" s="235" t="s">
        <v>94</v>
      </c>
      <c r="E20" s="236">
        <v>90</v>
      </c>
      <c r="F20" s="237"/>
      <c r="G20" s="238">
        <f>ROUND(E20*F20,2)</f>
        <v>0</v>
      </c>
      <c r="H20" s="204"/>
      <c r="I20" s="203">
        <f>ROUND(E20*H20,2)</f>
        <v>0</v>
      </c>
      <c r="J20" s="204"/>
      <c r="K20" s="203">
        <f>ROUND(E20*J20,2)</f>
        <v>0</v>
      </c>
      <c r="L20" s="203">
        <v>21</v>
      </c>
      <c r="M20" s="203">
        <f>G20*(1+L20/100)</f>
        <v>0</v>
      </c>
      <c r="N20" s="203">
        <v>0</v>
      </c>
      <c r="O20" s="203">
        <f>ROUND(E20*N20,2)</f>
        <v>0</v>
      </c>
      <c r="P20" s="203">
        <v>0</v>
      </c>
      <c r="Q20" s="203">
        <f>ROUND(E20*P20,2)</f>
        <v>0</v>
      </c>
      <c r="R20" s="203" t="s">
        <v>124</v>
      </c>
      <c r="S20" s="203" t="s">
        <v>95</v>
      </c>
      <c r="T20" s="203" t="s">
        <v>95</v>
      </c>
      <c r="U20" s="203">
        <v>0</v>
      </c>
      <c r="V20" s="203">
        <f>ROUND(E20*U20,2)</f>
        <v>0</v>
      </c>
      <c r="W20" s="203"/>
      <c r="X20" s="203" t="s">
        <v>125</v>
      </c>
      <c r="Y20" s="191"/>
      <c r="Z20" s="191"/>
      <c r="AA20" s="191"/>
      <c r="AB20" s="191"/>
      <c r="AC20" s="191"/>
      <c r="AD20" s="191"/>
      <c r="AE20" s="191"/>
      <c r="AF20" s="191"/>
      <c r="AG20" s="191" t="s">
        <v>126</v>
      </c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</row>
    <row r="21" spans="1:60" outlineLevel="1" x14ac:dyDescent="0.2">
      <c r="A21" s="232"/>
      <c r="B21" s="233"/>
      <c r="C21" s="239" t="s">
        <v>127</v>
      </c>
      <c r="D21" s="240"/>
      <c r="E21" s="241">
        <v>75</v>
      </c>
      <c r="F21" s="242"/>
      <c r="G21" s="238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191"/>
      <c r="Z21" s="191"/>
      <c r="AA21" s="191"/>
      <c r="AB21" s="191"/>
      <c r="AC21" s="191"/>
      <c r="AD21" s="191"/>
      <c r="AE21" s="191"/>
      <c r="AF21" s="191"/>
      <c r="AG21" s="191" t="s">
        <v>99</v>
      </c>
      <c r="AH21" s="191">
        <v>0</v>
      </c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</row>
    <row r="22" spans="1:60" outlineLevel="1" x14ac:dyDescent="0.2">
      <c r="A22" s="232"/>
      <c r="B22" s="233"/>
      <c r="C22" s="239" t="s">
        <v>128</v>
      </c>
      <c r="D22" s="240"/>
      <c r="E22" s="241">
        <v>15</v>
      </c>
      <c r="F22" s="242"/>
      <c r="G22" s="238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191"/>
      <c r="Z22" s="191"/>
      <c r="AA22" s="191"/>
      <c r="AB22" s="191"/>
      <c r="AC22" s="191"/>
      <c r="AD22" s="191"/>
      <c r="AE22" s="191"/>
      <c r="AF22" s="191"/>
      <c r="AG22" s="191" t="s">
        <v>99</v>
      </c>
      <c r="AH22" s="191">
        <v>0</v>
      </c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</row>
    <row r="23" spans="1:60" outlineLevel="1" x14ac:dyDescent="0.2">
      <c r="A23" s="232">
        <v>7</v>
      </c>
      <c r="B23" s="233" t="s">
        <v>129</v>
      </c>
      <c r="C23" s="234" t="s">
        <v>130</v>
      </c>
      <c r="D23" s="235" t="s">
        <v>94</v>
      </c>
      <c r="E23" s="236">
        <v>40</v>
      </c>
      <c r="F23" s="237"/>
      <c r="G23" s="238">
        <f>ROUND(E23*F23,2)</f>
        <v>0</v>
      </c>
      <c r="H23" s="204"/>
      <c r="I23" s="203">
        <f>ROUND(E23*H23,2)</f>
        <v>0</v>
      </c>
      <c r="J23" s="204"/>
      <c r="K23" s="203">
        <f>ROUND(E23*J23,2)</f>
        <v>0</v>
      </c>
      <c r="L23" s="203">
        <v>21</v>
      </c>
      <c r="M23" s="203">
        <f>G23*(1+L23/100)</f>
        <v>0</v>
      </c>
      <c r="N23" s="203">
        <v>0</v>
      </c>
      <c r="O23" s="203">
        <f>ROUND(E23*N23,2)</f>
        <v>0</v>
      </c>
      <c r="P23" s="203">
        <v>0</v>
      </c>
      <c r="Q23" s="203">
        <f>ROUND(E23*P23,2)</f>
        <v>0</v>
      </c>
      <c r="R23" s="203" t="s">
        <v>124</v>
      </c>
      <c r="S23" s="203" t="s">
        <v>95</v>
      </c>
      <c r="T23" s="203" t="s">
        <v>95</v>
      </c>
      <c r="U23" s="203">
        <v>0</v>
      </c>
      <c r="V23" s="203">
        <f>ROUND(E23*U23,2)</f>
        <v>0</v>
      </c>
      <c r="W23" s="203"/>
      <c r="X23" s="203" t="s">
        <v>125</v>
      </c>
      <c r="Y23" s="191"/>
      <c r="Z23" s="191"/>
      <c r="AA23" s="191"/>
      <c r="AB23" s="191"/>
      <c r="AC23" s="191"/>
      <c r="AD23" s="191"/>
      <c r="AE23" s="191"/>
      <c r="AF23" s="191"/>
      <c r="AG23" s="191" t="s">
        <v>126</v>
      </c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</row>
    <row r="24" spans="1:60" outlineLevel="1" x14ac:dyDescent="0.2">
      <c r="A24" s="232"/>
      <c r="B24" s="233"/>
      <c r="C24" s="239" t="s">
        <v>131</v>
      </c>
      <c r="D24" s="240"/>
      <c r="E24" s="241">
        <v>40</v>
      </c>
      <c r="F24" s="242"/>
      <c r="G24" s="238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191"/>
      <c r="Z24" s="191"/>
      <c r="AA24" s="191"/>
      <c r="AB24" s="191"/>
      <c r="AC24" s="191"/>
      <c r="AD24" s="191"/>
      <c r="AE24" s="191"/>
      <c r="AF24" s="191"/>
      <c r="AG24" s="191" t="s">
        <v>99</v>
      </c>
      <c r="AH24" s="191">
        <v>0</v>
      </c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</row>
    <row r="25" spans="1:60" outlineLevel="1" x14ac:dyDescent="0.2">
      <c r="A25" s="232">
        <v>8</v>
      </c>
      <c r="B25" s="233" t="s">
        <v>132</v>
      </c>
      <c r="C25" s="234" t="s">
        <v>133</v>
      </c>
      <c r="D25" s="235" t="s">
        <v>134</v>
      </c>
      <c r="E25" s="236">
        <v>204.6</v>
      </c>
      <c r="F25" s="237"/>
      <c r="G25" s="238">
        <f>ROUND(E25*F25,2)</f>
        <v>0</v>
      </c>
      <c r="H25" s="204"/>
      <c r="I25" s="203">
        <f>ROUND(E25*H25,2)</f>
        <v>0</v>
      </c>
      <c r="J25" s="204"/>
      <c r="K25" s="203">
        <f>ROUND(E25*J25,2)</f>
        <v>0</v>
      </c>
      <c r="L25" s="203">
        <v>21</v>
      </c>
      <c r="M25" s="203">
        <f>G25*(1+L25/100)</f>
        <v>0</v>
      </c>
      <c r="N25" s="203">
        <v>1E-3</v>
      </c>
      <c r="O25" s="203">
        <f>ROUND(E25*N25,2)</f>
        <v>0.2</v>
      </c>
      <c r="P25" s="203">
        <v>0</v>
      </c>
      <c r="Q25" s="203">
        <f>ROUND(E25*P25,2)</f>
        <v>0</v>
      </c>
      <c r="R25" s="203"/>
      <c r="S25" s="203" t="s">
        <v>109</v>
      </c>
      <c r="T25" s="203" t="s">
        <v>110</v>
      </c>
      <c r="U25" s="203">
        <v>0</v>
      </c>
      <c r="V25" s="203">
        <f>ROUND(E25*U25,2)</f>
        <v>0</v>
      </c>
      <c r="W25" s="203"/>
      <c r="X25" s="203" t="s">
        <v>125</v>
      </c>
      <c r="Y25" s="191"/>
      <c r="Z25" s="191"/>
      <c r="AA25" s="191"/>
      <c r="AB25" s="191"/>
      <c r="AC25" s="191"/>
      <c r="AD25" s="191"/>
      <c r="AE25" s="191"/>
      <c r="AF25" s="191"/>
      <c r="AG25" s="191" t="s">
        <v>126</v>
      </c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</row>
    <row r="26" spans="1:60" outlineLevel="1" x14ac:dyDescent="0.2">
      <c r="A26" s="232"/>
      <c r="B26" s="233"/>
      <c r="C26" s="239" t="s">
        <v>135</v>
      </c>
      <c r="D26" s="240"/>
      <c r="E26" s="241">
        <v>186</v>
      </c>
      <c r="F26" s="242"/>
      <c r="G26" s="238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191"/>
      <c r="Z26" s="191"/>
      <c r="AA26" s="191"/>
      <c r="AB26" s="191"/>
      <c r="AC26" s="191"/>
      <c r="AD26" s="191"/>
      <c r="AE26" s="191"/>
      <c r="AF26" s="191"/>
      <c r="AG26" s="191" t="s">
        <v>99</v>
      </c>
      <c r="AH26" s="191">
        <v>0</v>
      </c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</row>
    <row r="27" spans="1:60" outlineLevel="1" x14ac:dyDescent="0.2">
      <c r="A27" s="232"/>
      <c r="B27" s="233"/>
      <c r="C27" s="243" t="s">
        <v>136</v>
      </c>
      <c r="D27" s="244"/>
      <c r="E27" s="245">
        <v>18.600000000000001</v>
      </c>
      <c r="F27" s="242"/>
      <c r="G27" s="238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191"/>
      <c r="Z27" s="191"/>
      <c r="AA27" s="191"/>
      <c r="AB27" s="191"/>
      <c r="AC27" s="191"/>
      <c r="AD27" s="191"/>
      <c r="AE27" s="191"/>
      <c r="AF27" s="191"/>
      <c r="AG27" s="191" t="s">
        <v>99</v>
      </c>
      <c r="AH27" s="191">
        <v>4</v>
      </c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</row>
    <row r="28" spans="1:60" outlineLevel="1" x14ac:dyDescent="0.2">
      <c r="A28" s="232"/>
      <c r="B28" s="233"/>
      <c r="C28" s="243" t="s">
        <v>137</v>
      </c>
      <c r="D28" s="244"/>
      <c r="E28" s="245"/>
      <c r="F28" s="242"/>
      <c r="G28" s="238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191"/>
      <c r="Z28" s="191"/>
      <c r="AA28" s="191"/>
      <c r="AB28" s="191"/>
      <c r="AC28" s="191"/>
      <c r="AD28" s="191"/>
      <c r="AE28" s="191"/>
      <c r="AF28" s="191"/>
      <c r="AG28" s="191" t="s">
        <v>99</v>
      </c>
      <c r="AH28" s="191">
        <v>4</v>
      </c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</row>
    <row r="29" spans="1:60" outlineLevel="1" x14ac:dyDescent="0.2">
      <c r="A29" s="232">
        <v>9</v>
      </c>
      <c r="B29" s="233" t="s">
        <v>138</v>
      </c>
      <c r="C29" s="234" t="s">
        <v>139</v>
      </c>
      <c r="D29" s="235" t="s">
        <v>134</v>
      </c>
      <c r="E29" s="236">
        <v>529.12</v>
      </c>
      <c r="F29" s="237"/>
      <c r="G29" s="238">
        <f>ROUND(E29*F29,2)</f>
        <v>0</v>
      </c>
      <c r="H29" s="204"/>
      <c r="I29" s="203">
        <f>ROUND(E29*H29,2)</f>
        <v>0</v>
      </c>
      <c r="J29" s="204"/>
      <c r="K29" s="203">
        <f>ROUND(E29*J29,2)</f>
        <v>0</v>
      </c>
      <c r="L29" s="203">
        <v>21</v>
      </c>
      <c r="M29" s="203">
        <f>G29*(1+L29/100)</f>
        <v>0</v>
      </c>
      <c r="N29" s="203">
        <v>1E-3</v>
      </c>
      <c r="O29" s="203">
        <f>ROUND(E29*N29,2)</f>
        <v>0.53</v>
      </c>
      <c r="P29" s="203">
        <v>0</v>
      </c>
      <c r="Q29" s="203">
        <f>ROUND(E29*P29,2)</f>
        <v>0</v>
      </c>
      <c r="R29" s="203"/>
      <c r="S29" s="203" t="s">
        <v>109</v>
      </c>
      <c r="T29" s="203" t="s">
        <v>110</v>
      </c>
      <c r="U29" s="203">
        <v>0</v>
      </c>
      <c r="V29" s="203">
        <f>ROUND(E29*U29,2)</f>
        <v>0</v>
      </c>
      <c r="W29" s="203"/>
      <c r="X29" s="203" t="s">
        <v>125</v>
      </c>
      <c r="Y29" s="191"/>
      <c r="Z29" s="191"/>
      <c r="AA29" s="191"/>
      <c r="AB29" s="191"/>
      <c r="AC29" s="191"/>
      <c r="AD29" s="191"/>
      <c r="AE29" s="191"/>
      <c r="AF29" s="191"/>
      <c r="AG29" s="191" t="s">
        <v>126</v>
      </c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</row>
    <row r="30" spans="1:60" outlineLevel="1" x14ac:dyDescent="0.2">
      <c r="A30" s="232"/>
      <c r="B30" s="233"/>
      <c r="C30" s="239" t="s">
        <v>140</v>
      </c>
      <c r="D30" s="240"/>
      <c r="E30" s="241">
        <v>459.2</v>
      </c>
      <c r="F30" s="242"/>
      <c r="G30" s="238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191"/>
      <c r="Z30" s="191"/>
      <c r="AA30" s="191"/>
      <c r="AB30" s="191"/>
      <c r="AC30" s="191"/>
      <c r="AD30" s="191"/>
      <c r="AE30" s="191"/>
      <c r="AF30" s="191"/>
      <c r="AG30" s="191" t="s">
        <v>99</v>
      </c>
      <c r="AH30" s="191">
        <v>0</v>
      </c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</row>
    <row r="31" spans="1:60" outlineLevel="1" x14ac:dyDescent="0.2">
      <c r="A31" s="232"/>
      <c r="B31" s="233"/>
      <c r="C31" s="243" t="s">
        <v>136</v>
      </c>
      <c r="D31" s="244"/>
      <c r="E31" s="245">
        <v>45.92</v>
      </c>
      <c r="F31" s="242"/>
      <c r="G31" s="238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191"/>
      <c r="Z31" s="191"/>
      <c r="AA31" s="191"/>
      <c r="AB31" s="191"/>
      <c r="AC31" s="191"/>
      <c r="AD31" s="191"/>
      <c r="AE31" s="191"/>
      <c r="AF31" s="191"/>
      <c r="AG31" s="191" t="s">
        <v>99</v>
      </c>
      <c r="AH31" s="191">
        <v>4</v>
      </c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</row>
    <row r="32" spans="1:60" outlineLevel="1" x14ac:dyDescent="0.2">
      <c r="A32" s="232"/>
      <c r="B32" s="233"/>
      <c r="C32" s="239" t="s">
        <v>141</v>
      </c>
      <c r="D32" s="240"/>
      <c r="E32" s="241">
        <v>24</v>
      </c>
      <c r="F32" s="242"/>
      <c r="G32" s="238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191"/>
      <c r="Z32" s="191"/>
      <c r="AA32" s="191"/>
      <c r="AB32" s="191"/>
      <c r="AC32" s="191"/>
      <c r="AD32" s="191"/>
      <c r="AE32" s="191"/>
      <c r="AF32" s="191"/>
      <c r="AG32" s="191" t="s">
        <v>99</v>
      </c>
      <c r="AH32" s="191">
        <v>0</v>
      </c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</row>
    <row r="33" spans="1:60" ht="22.5" outlineLevel="1" x14ac:dyDescent="0.2">
      <c r="A33" s="232">
        <v>10</v>
      </c>
      <c r="B33" s="233" t="s">
        <v>142</v>
      </c>
      <c r="C33" s="234" t="s">
        <v>143</v>
      </c>
      <c r="D33" s="235" t="s">
        <v>94</v>
      </c>
      <c r="E33" s="236">
        <v>62</v>
      </c>
      <c r="F33" s="237"/>
      <c r="G33" s="238">
        <f>ROUND(E33*F33,2)</f>
        <v>0</v>
      </c>
      <c r="H33" s="204"/>
      <c r="I33" s="203">
        <f>ROUND(E33*H33,2)</f>
        <v>0</v>
      </c>
      <c r="J33" s="204"/>
      <c r="K33" s="203">
        <f>ROUND(E33*J33,2)</f>
        <v>0</v>
      </c>
      <c r="L33" s="203">
        <v>21</v>
      </c>
      <c r="M33" s="203">
        <f>G33*(1+L33/100)</f>
        <v>0</v>
      </c>
      <c r="N33" s="203">
        <v>1.2E-4</v>
      </c>
      <c r="O33" s="203">
        <f>ROUND(E33*N33,2)</f>
        <v>0.01</v>
      </c>
      <c r="P33" s="203">
        <v>0</v>
      </c>
      <c r="Q33" s="203">
        <f>ROUND(E33*P33,2)</f>
        <v>0</v>
      </c>
      <c r="R33" s="203" t="s">
        <v>124</v>
      </c>
      <c r="S33" s="203" t="s">
        <v>95</v>
      </c>
      <c r="T33" s="203" t="s">
        <v>95</v>
      </c>
      <c r="U33" s="203">
        <v>0</v>
      </c>
      <c r="V33" s="203">
        <f>ROUND(E33*U33,2)</f>
        <v>0</v>
      </c>
      <c r="W33" s="203"/>
      <c r="X33" s="203" t="s">
        <v>125</v>
      </c>
      <c r="Y33" s="191"/>
      <c r="Z33" s="191"/>
      <c r="AA33" s="191"/>
      <c r="AB33" s="191"/>
      <c r="AC33" s="191"/>
      <c r="AD33" s="191"/>
      <c r="AE33" s="191"/>
      <c r="AF33" s="191"/>
      <c r="AG33" s="191" t="s">
        <v>126</v>
      </c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</row>
    <row r="34" spans="1:60" outlineLevel="1" x14ac:dyDescent="0.2">
      <c r="A34" s="232"/>
      <c r="B34" s="233"/>
      <c r="C34" s="239" t="s">
        <v>131</v>
      </c>
      <c r="D34" s="240"/>
      <c r="E34" s="241">
        <v>40</v>
      </c>
      <c r="F34" s="242"/>
      <c r="G34" s="238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191"/>
      <c r="Z34" s="191"/>
      <c r="AA34" s="191"/>
      <c r="AB34" s="191"/>
      <c r="AC34" s="191"/>
      <c r="AD34" s="191"/>
      <c r="AE34" s="191"/>
      <c r="AF34" s="191"/>
      <c r="AG34" s="191" t="s">
        <v>99</v>
      </c>
      <c r="AH34" s="191">
        <v>0</v>
      </c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</row>
    <row r="35" spans="1:60" outlineLevel="1" x14ac:dyDescent="0.2">
      <c r="A35" s="232"/>
      <c r="B35" s="233"/>
      <c r="C35" s="239" t="s">
        <v>144</v>
      </c>
      <c r="D35" s="240"/>
      <c r="E35" s="241">
        <v>22</v>
      </c>
      <c r="F35" s="242"/>
      <c r="G35" s="238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191"/>
      <c r="Z35" s="191"/>
      <c r="AA35" s="191"/>
      <c r="AB35" s="191"/>
      <c r="AC35" s="191"/>
      <c r="AD35" s="191"/>
      <c r="AE35" s="191"/>
      <c r="AF35" s="191"/>
      <c r="AG35" s="191" t="s">
        <v>99</v>
      </c>
      <c r="AH35" s="191">
        <v>0</v>
      </c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</row>
    <row r="36" spans="1:60" outlineLevel="1" x14ac:dyDescent="0.2">
      <c r="A36" s="232">
        <v>11</v>
      </c>
      <c r="B36" s="233" t="s">
        <v>145</v>
      </c>
      <c r="C36" s="234" t="s">
        <v>146</v>
      </c>
      <c r="D36" s="235" t="s">
        <v>94</v>
      </c>
      <c r="E36" s="236">
        <v>1</v>
      </c>
      <c r="F36" s="237"/>
      <c r="G36" s="238">
        <f>ROUND(E36*F36,2)</f>
        <v>0</v>
      </c>
      <c r="H36" s="204"/>
      <c r="I36" s="203">
        <f>ROUND(E36*H36,2)</f>
        <v>0</v>
      </c>
      <c r="J36" s="204"/>
      <c r="K36" s="203">
        <f>ROUND(E36*J36,2)</f>
        <v>0</v>
      </c>
      <c r="L36" s="203">
        <v>21</v>
      </c>
      <c r="M36" s="203">
        <f>G36*(1+L36/100)</f>
        <v>0</v>
      </c>
      <c r="N36" s="203">
        <v>6.9100000000000003E-3</v>
      </c>
      <c r="O36" s="203">
        <f>ROUND(E36*N36,2)</f>
        <v>0.01</v>
      </c>
      <c r="P36" s="203">
        <v>0</v>
      </c>
      <c r="Q36" s="203">
        <f>ROUND(E36*P36,2)</f>
        <v>0</v>
      </c>
      <c r="R36" s="203" t="s">
        <v>124</v>
      </c>
      <c r="S36" s="203" t="s">
        <v>95</v>
      </c>
      <c r="T36" s="203" t="s">
        <v>95</v>
      </c>
      <c r="U36" s="203">
        <v>0</v>
      </c>
      <c r="V36" s="203">
        <f>ROUND(E36*U36,2)</f>
        <v>0</v>
      </c>
      <c r="W36" s="203"/>
      <c r="X36" s="203" t="s">
        <v>125</v>
      </c>
      <c r="Y36" s="191"/>
      <c r="Z36" s="191"/>
      <c r="AA36" s="191"/>
      <c r="AB36" s="191"/>
      <c r="AC36" s="191"/>
      <c r="AD36" s="191"/>
      <c r="AE36" s="191"/>
      <c r="AF36" s="191"/>
      <c r="AG36" s="191" t="s">
        <v>126</v>
      </c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</row>
    <row r="37" spans="1:60" outlineLevel="1" x14ac:dyDescent="0.2">
      <c r="A37" s="232"/>
      <c r="B37" s="233"/>
      <c r="C37" s="239" t="s">
        <v>147</v>
      </c>
      <c r="D37" s="240"/>
      <c r="E37" s="241">
        <v>1</v>
      </c>
      <c r="F37" s="242"/>
      <c r="G37" s="238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191"/>
      <c r="Z37" s="191"/>
      <c r="AA37" s="191"/>
      <c r="AB37" s="191"/>
      <c r="AC37" s="191"/>
      <c r="AD37" s="191"/>
      <c r="AE37" s="191"/>
      <c r="AF37" s="191"/>
      <c r="AG37" s="191" t="s">
        <v>99</v>
      </c>
      <c r="AH37" s="191">
        <v>0</v>
      </c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</row>
    <row r="38" spans="1:60" outlineLevel="1" x14ac:dyDescent="0.2">
      <c r="A38" s="232">
        <v>12</v>
      </c>
      <c r="B38" s="233" t="s">
        <v>148</v>
      </c>
      <c r="C38" s="234" t="s">
        <v>149</v>
      </c>
      <c r="D38" s="235" t="s">
        <v>94</v>
      </c>
      <c r="E38" s="236">
        <v>90</v>
      </c>
      <c r="F38" s="237"/>
      <c r="G38" s="238">
        <f>ROUND(E38*F38,2)</f>
        <v>0</v>
      </c>
      <c r="H38" s="204"/>
      <c r="I38" s="203">
        <f>ROUND(E38*H38,2)</f>
        <v>0</v>
      </c>
      <c r="J38" s="204"/>
      <c r="K38" s="203">
        <f>ROUND(E38*J38,2)</f>
        <v>0</v>
      </c>
      <c r="L38" s="203">
        <v>21</v>
      </c>
      <c r="M38" s="203">
        <f>G38*(1+L38/100)</f>
        <v>0</v>
      </c>
      <c r="N38" s="203">
        <v>9.0000000000000006E-5</v>
      </c>
      <c r="O38" s="203">
        <f>ROUND(E38*N38,2)</f>
        <v>0.01</v>
      </c>
      <c r="P38" s="203">
        <v>0</v>
      </c>
      <c r="Q38" s="203">
        <f>ROUND(E38*P38,2)</f>
        <v>0</v>
      </c>
      <c r="R38" s="203"/>
      <c r="S38" s="203" t="s">
        <v>109</v>
      </c>
      <c r="T38" s="203" t="s">
        <v>150</v>
      </c>
      <c r="U38" s="203">
        <v>0</v>
      </c>
      <c r="V38" s="203">
        <f>ROUND(E38*U38,2)</f>
        <v>0</v>
      </c>
      <c r="W38" s="203"/>
      <c r="X38" s="203" t="s">
        <v>125</v>
      </c>
      <c r="Y38" s="191"/>
      <c r="Z38" s="191"/>
      <c r="AA38" s="191"/>
      <c r="AB38" s="191"/>
      <c r="AC38" s="191"/>
      <c r="AD38" s="191"/>
      <c r="AE38" s="191"/>
      <c r="AF38" s="191"/>
      <c r="AG38" s="191" t="s">
        <v>126</v>
      </c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</row>
    <row r="39" spans="1:60" outlineLevel="1" x14ac:dyDescent="0.2">
      <c r="A39" s="232"/>
      <c r="B39" s="233"/>
      <c r="C39" s="239" t="s">
        <v>98</v>
      </c>
      <c r="D39" s="240"/>
      <c r="E39" s="241">
        <v>90</v>
      </c>
      <c r="F39" s="242"/>
      <c r="G39" s="238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191"/>
      <c r="Z39" s="191"/>
      <c r="AA39" s="191"/>
      <c r="AB39" s="191"/>
      <c r="AC39" s="191"/>
      <c r="AD39" s="191"/>
      <c r="AE39" s="191"/>
      <c r="AF39" s="191"/>
      <c r="AG39" s="191" t="s">
        <v>99</v>
      </c>
      <c r="AH39" s="191">
        <v>5</v>
      </c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</row>
    <row r="40" spans="1:60" outlineLevel="1" x14ac:dyDescent="0.2">
      <c r="A40" s="232">
        <v>13</v>
      </c>
      <c r="B40" s="233" t="s">
        <v>151</v>
      </c>
      <c r="C40" s="234" t="s">
        <v>152</v>
      </c>
      <c r="D40" s="235" t="s">
        <v>94</v>
      </c>
      <c r="E40" s="236">
        <v>40</v>
      </c>
      <c r="F40" s="237"/>
      <c r="G40" s="238">
        <f>ROUND(E40*F40,2)</f>
        <v>0</v>
      </c>
      <c r="H40" s="204"/>
      <c r="I40" s="203">
        <f>ROUND(E40*H40,2)</f>
        <v>0</v>
      </c>
      <c r="J40" s="204"/>
      <c r="K40" s="203">
        <f>ROUND(E40*J40,2)</f>
        <v>0</v>
      </c>
      <c r="L40" s="203">
        <v>21</v>
      </c>
      <c r="M40" s="203">
        <f>G40*(1+L40/100)</f>
        <v>0</v>
      </c>
      <c r="N40" s="203">
        <v>1.2999999999999999E-4</v>
      </c>
      <c r="O40" s="203">
        <f>ROUND(E40*N40,2)</f>
        <v>0.01</v>
      </c>
      <c r="P40" s="203">
        <v>0</v>
      </c>
      <c r="Q40" s="203">
        <f>ROUND(E40*P40,2)</f>
        <v>0</v>
      </c>
      <c r="R40" s="203"/>
      <c r="S40" s="203" t="s">
        <v>109</v>
      </c>
      <c r="T40" s="203" t="s">
        <v>110</v>
      </c>
      <c r="U40" s="203">
        <v>0</v>
      </c>
      <c r="V40" s="203">
        <f>ROUND(E40*U40,2)</f>
        <v>0</v>
      </c>
      <c r="W40" s="203"/>
      <c r="X40" s="203" t="s">
        <v>125</v>
      </c>
      <c r="Y40" s="191"/>
      <c r="Z40" s="191"/>
      <c r="AA40" s="191"/>
      <c r="AB40" s="191"/>
      <c r="AC40" s="191"/>
      <c r="AD40" s="191"/>
      <c r="AE40" s="191"/>
      <c r="AF40" s="191"/>
      <c r="AG40" s="191" t="s">
        <v>126</v>
      </c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</row>
    <row r="41" spans="1:60" outlineLevel="1" x14ac:dyDescent="0.2">
      <c r="A41" s="232"/>
      <c r="B41" s="233"/>
      <c r="C41" s="239" t="s">
        <v>102</v>
      </c>
      <c r="D41" s="240"/>
      <c r="E41" s="241">
        <v>40</v>
      </c>
      <c r="F41" s="242"/>
      <c r="G41" s="238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191"/>
      <c r="Z41" s="191"/>
      <c r="AA41" s="191"/>
      <c r="AB41" s="191"/>
      <c r="AC41" s="191"/>
      <c r="AD41" s="191"/>
      <c r="AE41" s="191"/>
      <c r="AF41" s="191"/>
      <c r="AG41" s="191" t="s">
        <v>99</v>
      </c>
      <c r="AH41" s="191">
        <v>5</v>
      </c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</row>
    <row r="42" spans="1:60" x14ac:dyDescent="0.2">
      <c r="A42" s="225" t="s">
        <v>90</v>
      </c>
      <c r="B42" s="226" t="s">
        <v>57</v>
      </c>
      <c r="C42" s="227" t="s">
        <v>58</v>
      </c>
      <c r="D42" s="228"/>
      <c r="E42" s="229"/>
      <c r="F42" s="230"/>
      <c r="G42" s="231">
        <f>SUMIF(AG43:AG54,"&lt;&gt;NOR",G43:G54)</f>
        <v>0</v>
      </c>
      <c r="H42" s="205"/>
      <c r="I42" s="205">
        <f>SUM(I43:I54)</f>
        <v>0</v>
      </c>
      <c r="J42" s="205"/>
      <c r="K42" s="205">
        <f>SUM(K43:K54)</f>
        <v>0</v>
      </c>
      <c r="L42" s="205"/>
      <c r="M42" s="205">
        <f>SUM(M43:M54)</f>
        <v>0</v>
      </c>
      <c r="N42" s="205"/>
      <c r="O42" s="205">
        <f>SUM(O43:O54)</f>
        <v>3.7199999999999998</v>
      </c>
      <c r="P42" s="205"/>
      <c r="Q42" s="205">
        <f>SUM(Q43:Q54)</f>
        <v>0</v>
      </c>
      <c r="R42" s="205"/>
      <c r="S42" s="205"/>
      <c r="T42" s="205"/>
      <c r="U42" s="205"/>
      <c r="V42" s="205">
        <f>SUM(V43:V54)</f>
        <v>109.53999999999999</v>
      </c>
      <c r="W42" s="205"/>
      <c r="X42" s="205"/>
      <c r="AG42" t="s">
        <v>91</v>
      </c>
    </row>
    <row r="43" spans="1:60" ht="22.5" outlineLevel="1" x14ac:dyDescent="0.2">
      <c r="A43" s="232">
        <v>14</v>
      </c>
      <c r="B43" s="233" t="s">
        <v>153</v>
      </c>
      <c r="C43" s="234" t="s">
        <v>154</v>
      </c>
      <c r="D43" s="235" t="s">
        <v>108</v>
      </c>
      <c r="E43" s="236">
        <v>39</v>
      </c>
      <c r="F43" s="237"/>
      <c r="G43" s="238">
        <f>ROUND(E43*F43,2)</f>
        <v>0</v>
      </c>
      <c r="H43" s="204"/>
      <c r="I43" s="203">
        <f>ROUND(E43*H43,2)</f>
        <v>0</v>
      </c>
      <c r="J43" s="204"/>
      <c r="K43" s="203">
        <f>ROUND(E43*J43,2)</f>
        <v>0</v>
      </c>
      <c r="L43" s="203">
        <v>21</v>
      </c>
      <c r="M43" s="203">
        <f>G43*(1+L43/100)</f>
        <v>0</v>
      </c>
      <c r="N43" s="203">
        <v>5.9909999999999998E-2</v>
      </c>
      <c r="O43" s="203">
        <f>ROUND(E43*N43,2)</f>
        <v>2.34</v>
      </c>
      <c r="P43" s="203">
        <v>0</v>
      </c>
      <c r="Q43" s="203">
        <f>ROUND(E43*P43,2)</f>
        <v>0</v>
      </c>
      <c r="R43" s="203"/>
      <c r="S43" s="203" t="s">
        <v>95</v>
      </c>
      <c r="T43" s="203" t="s">
        <v>95</v>
      </c>
      <c r="U43" s="203">
        <v>1.44268</v>
      </c>
      <c r="V43" s="203">
        <f>ROUND(E43*U43,2)</f>
        <v>56.26</v>
      </c>
      <c r="W43" s="203"/>
      <c r="X43" s="203" t="s">
        <v>96</v>
      </c>
      <c r="Y43" s="191"/>
      <c r="Z43" s="191"/>
      <c r="AA43" s="191"/>
      <c r="AB43" s="191"/>
      <c r="AC43" s="191"/>
      <c r="AD43" s="191"/>
      <c r="AE43" s="191"/>
      <c r="AF43" s="191"/>
      <c r="AG43" s="191" t="s">
        <v>155</v>
      </c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</row>
    <row r="44" spans="1:60" outlineLevel="1" x14ac:dyDescent="0.2">
      <c r="A44" s="232"/>
      <c r="B44" s="233"/>
      <c r="C44" s="239" t="s">
        <v>156</v>
      </c>
      <c r="D44" s="240"/>
      <c r="E44" s="241">
        <v>39</v>
      </c>
      <c r="F44" s="242"/>
      <c r="G44" s="238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191"/>
      <c r="Z44" s="191"/>
      <c r="AA44" s="191"/>
      <c r="AB44" s="191"/>
      <c r="AC44" s="191"/>
      <c r="AD44" s="191"/>
      <c r="AE44" s="191"/>
      <c r="AF44" s="191"/>
      <c r="AG44" s="191" t="s">
        <v>99</v>
      </c>
      <c r="AH44" s="191">
        <v>5</v>
      </c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</row>
    <row r="45" spans="1:60" ht="22.5" outlineLevel="1" x14ac:dyDescent="0.2">
      <c r="A45" s="232">
        <v>15</v>
      </c>
      <c r="B45" s="233" t="s">
        <v>157</v>
      </c>
      <c r="C45" s="234" t="s">
        <v>158</v>
      </c>
      <c r="D45" s="235" t="s">
        <v>108</v>
      </c>
      <c r="E45" s="236">
        <v>19.5</v>
      </c>
      <c r="F45" s="237"/>
      <c r="G45" s="238">
        <f>ROUND(E45*F45,2)</f>
        <v>0</v>
      </c>
      <c r="H45" s="204"/>
      <c r="I45" s="203">
        <f>ROUND(E45*H45,2)</f>
        <v>0</v>
      </c>
      <c r="J45" s="204"/>
      <c r="K45" s="203">
        <f>ROUND(E45*J45,2)</f>
        <v>0</v>
      </c>
      <c r="L45" s="203">
        <v>21</v>
      </c>
      <c r="M45" s="203">
        <f>G45*(1+L45/100)</f>
        <v>0</v>
      </c>
      <c r="N45" s="203">
        <v>6.4250000000000002E-2</v>
      </c>
      <c r="O45" s="203">
        <f>ROUND(E45*N45,2)</f>
        <v>1.25</v>
      </c>
      <c r="P45" s="203">
        <v>0</v>
      </c>
      <c r="Q45" s="203">
        <f>ROUND(E45*P45,2)</f>
        <v>0</v>
      </c>
      <c r="R45" s="203"/>
      <c r="S45" s="203" t="s">
        <v>95</v>
      </c>
      <c r="T45" s="203" t="s">
        <v>95</v>
      </c>
      <c r="U45" s="203">
        <v>1.68069</v>
      </c>
      <c r="V45" s="203">
        <f>ROUND(E45*U45,2)</f>
        <v>32.770000000000003</v>
      </c>
      <c r="W45" s="203"/>
      <c r="X45" s="203" t="s">
        <v>96</v>
      </c>
      <c r="Y45" s="191"/>
      <c r="Z45" s="191"/>
      <c r="AA45" s="191"/>
      <c r="AB45" s="191"/>
      <c r="AC45" s="191"/>
      <c r="AD45" s="191"/>
      <c r="AE45" s="191"/>
      <c r="AF45" s="191"/>
      <c r="AG45" s="191" t="s">
        <v>155</v>
      </c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</row>
    <row r="46" spans="1:60" outlineLevel="1" x14ac:dyDescent="0.2">
      <c r="A46" s="232"/>
      <c r="B46" s="233"/>
      <c r="C46" s="239" t="s">
        <v>159</v>
      </c>
      <c r="D46" s="240"/>
      <c r="E46" s="241">
        <v>19.5</v>
      </c>
      <c r="F46" s="242"/>
      <c r="G46" s="238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191"/>
      <c r="Z46" s="191"/>
      <c r="AA46" s="191"/>
      <c r="AB46" s="191"/>
      <c r="AC46" s="191"/>
      <c r="AD46" s="191"/>
      <c r="AE46" s="191"/>
      <c r="AF46" s="191"/>
      <c r="AG46" s="191" t="s">
        <v>99</v>
      </c>
      <c r="AH46" s="191">
        <v>0</v>
      </c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</row>
    <row r="47" spans="1:60" outlineLevel="1" x14ac:dyDescent="0.2">
      <c r="A47" s="232">
        <v>16</v>
      </c>
      <c r="B47" s="233" t="s">
        <v>160</v>
      </c>
      <c r="C47" s="234" t="s">
        <v>161</v>
      </c>
      <c r="D47" s="235" t="s">
        <v>108</v>
      </c>
      <c r="E47" s="236">
        <v>39</v>
      </c>
      <c r="F47" s="237"/>
      <c r="G47" s="238">
        <f>ROUND(E47*F47,2)</f>
        <v>0</v>
      </c>
      <c r="H47" s="204"/>
      <c r="I47" s="203">
        <f>ROUND(E47*H47,2)</f>
        <v>0</v>
      </c>
      <c r="J47" s="204"/>
      <c r="K47" s="203">
        <f>ROUND(E47*J47,2)</f>
        <v>0</v>
      </c>
      <c r="L47" s="203">
        <v>21</v>
      </c>
      <c r="M47" s="203">
        <f>G47*(1+L47/100)</f>
        <v>0</v>
      </c>
      <c r="N47" s="203">
        <v>0</v>
      </c>
      <c r="O47" s="203">
        <f>ROUND(E47*N47,2)</f>
        <v>0</v>
      </c>
      <c r="P47" s="203">
        <v>0</v>
      </c>
      <c r="Q47" s="203">
        <f>ROUND(E47*P47,2)</f>
        <v>0</v>
      </c>
      <c r="R47" s="203"/>
      <c r="S47" s="203" t="s">
        <v>95</v>
      </c>
      <c r="T47" s="203" t="s">
        <v>95</v>
      </c>
      <c r="U47" s="203">
        <v>0.43</v>
      </c>
      <c r="V47" s="203">
        <f>ROUND(E47*U47,2)</f>
        <v>16.77</v>
      </c>
      <c r="W47" s="203"/>
      <c r="X47" s="203" t="s">
        <v>96</v>
      </c>
      <c r="Y47" s="191"/>
      <c r="Z47" s="191"/>
      <c r="AA47" s="191"/>
      <c r="AB47" s="191"/>
      <c r="AC47" s="191"/>
      <c r="AD47" s="191"/>
      <c r="AE47" s="191"/>
      <c r="AF47" s="191"/>
      <c r="AG47" s="191" t="s">
        <v>97</v>
      </c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</row>
    <row r="48" spans="1:60" outlineLevel="1" x14ac:dyDescent="0.2">
      <c r="A48" s="232"/>
      <c r="B48" s="233"/>
      <c r="C48" s="239" t="s">
        <v>162</v>
      </c>
      <c r="D48" s="240"/>
      <c r="E48" s="241"/>
      <c r="F48" s="242"/>
      <c r="G48" s="238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191"/>
      <c r="Z48" s="191"/>
      <c r="AA48" s="191"/>
      <c r="AB48" s="191"/>
      <c r="AC48" s="191"/>
      <c r="AD48" s="191"/>
      <c r="AE48" s="191"/>
      <c r="AF48" s="191"/>
      <c r="AG48" s="191" t="s">
        <v>99</v>
      </c>
      <c r="AH48" s="191">
        <v>0</v>
      </c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</row>
    <row r="49" spans="1:60" outlineLevel="1" x14ac:dyDescent="0.2">
      <c r="A49" s="232"/>
      <c r="B49" s="233"/>
      <c r="C49" s="239" t="s">
        <v>163</v>
      </c>
      <c r="D49" s="240"/>
      <c r="E49" s="241">
        <v>27</v>
      </c>
      <c r="F49" s="242"/>
      <c r="G49" s="238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191"/>
      <c r="Z49" s="191"/>
      <c r="AA49" s="191"/>
      <c r="AB49" s="191"/>
      <c r="AC49" s="191"/>
      <c r="AD49" s="191"/>
      <c r="AE49" s="191"/>
      <c r="AF49" s="191"/>
      <c r="AG49" s="191" t="s">
        <v>99</v>
      </c>
      <c r="AH49" s="191">
        <v>5</v>
      </c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</row>
    <row r="50" spans="1:60" outlineLevel="1" x14ac:dyDescent="0.2">
      <c r="A50" s="232"/>
      <c r="B50" s="233"/>
      <c r="C50" s="239" t="s">
        <v>164</v>
      </c>
      <c r="D50" s="240"/>
      <c r="E50" s="241">
        <v>12</v>
      </c>
      <c r="F50" s="242"/>
      <c r="G50" s="238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191"/>
      <c r="Z50" s="191"/>
      <c r="AA50" s="191"/>
      <c r="AB50" s="191"/>
      <c r="AC50" s="191"/>
      <c r="AD50" s="191"/>
      <c r="AE50" s="191"/>
      <c r="AF50" s="191"/>
      <c r="AG50" s="191" t="s">
        <v>99</v>
      </c>
      <c r="AH50" s="191">
        <v>5</v>
      </c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</row>
    <row r="51" spans="1:60" outlineLevel="1" x14ac:dyDescent="0.2">
      <c r="A51" s="232">
        <v>17</v>
      </c>
      <c r="B51" s="233" t="s">
        <v>165</v>
      </c>
      <c r="C51" s="234" t="s">
        <v>166</v>
      </c>
      <c r="D51" s="235" t="s">
        <v>108</v>
      </c>
      <c r="E51" s="236">
        <v>39</v>
      </c>
      <c r="F51" s="237"/>
      <c r="G51" s="238">
        <f>ROUND(E51*F51,2)</f>
        <v>0</v>
      </c>
      <c r="H51" s="204"/>
      <c r="I51" s="203">
        <f>ROUND(E51*H51,2)</f>
        <v>0</v>
      </c>
      <c r="J51" s="204"/>
      <c r="K51" s="203">
        <f>ROUND(E51*J51,2)</f>
        <v>0</v>
      </c>
      <c r="L51" s="203">
        <v>21</v>
      </c>
      <c r="M51" s="203">
        <f>G51*(1+L51/100)</f>
        <v>0</v>
      </c>
      <c r="N51" s="203">
        <v>3.2000000000000003E-4</v>
      </c>
      <c r="O51" s="203">
        <f>ROUND(E51*N51,2)</f>
        <v>0.01</v>
      </c>
      <c r="P51" s="203">
        <v>0</v>
      </c>
      <c r="Q51" s="203">
        <f>ROUND(E51*P51,2)</f>
        <v>0</v>
      </c>
      <c r="R51" s="203"/>
      <c r="S51" s="203" t="s">
        <v>109</v>
      </c>
      <c r="T51" s="203" t="s">
        <v>110</v>
      </c>
      <c r="U51" s="203">
        <v>9.6000000000000002E-2</v>
      </c>
      <c r="V51" s="203">
        <f>ROUND(E51*U51,2)</f>
        <v>3.74</v>
      </c>
      <c r="W51" s="203"/>
      <c r="X51" s="203" t="s">
        <v>96</v>
      </c>
      <c r="Y51" s="191"/>
      <c r="Z51" s="191"/>
      <c r="AA51" s="191"/>
      <c r="AB51" s="191"/>
      <c r="AC51" s="191"/>
      <c r="AD51" s="191"/>
      <c r="AE51" s="191"/>
      <c r="AF51" s="191"/>
      <c r="AG51" s="191" t="s">
        <v>155</v>
      </c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</row>
    <row r="52" spans="1:60" outlineLevel="1" x14ac:dyDescent="0.2">
      <c r="A52" s="232"/>
      <c r="B52" s="233"/>
      <c r="C52" s="239" t="s">
        <v>156</v>
      </c>
      <c r="D52" s="240"/>
      <c r="E52" s="241">
        <v>39</v>
      </c>
      <c r="F52" s="242"/>
      <c r="G52" s="238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191"/>
      <c r="Z52" s="191"/>
      <c r="AA52" s="191"/>
      <c r="AB52" s="191"/>
      <c r="AC52" s="191"/>
      <c r="AD52" s="191"/>
      <c r="AE52" s="191"/>
      <c r="AF52" s="191"/>
      <c r="AG52" s="191" t="s">
        <v>99</v>
      </c>
      <c r="AH52" s="191">
        <v>5</v>
      </c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</row>
    <row r="53" spans="1:60" ht="22.5" outlineLevel="1" x14ac:dyDescent="0.2">
      <c r="A53" s="232">
        <v>18</v>
      </c>
      <c r="B53" s="233" t="s">
        <v>167</v>
      </c>
      <c r="C53" s="234" t="s">
        <v>168</v>
      </c>
      <c r="D53" s="235" t="s">
        <v>108</v>
      </c>
      <c r="E53" s="236">
        <v>97.5</v>
      </c>
      <c r="F53" s="237"/>
      <c r="G53" s="238">
        <f>ROUND(E53*F53,2)</f>
        <v>0</v>
      </c>
      <c r="H53" s="204"/>
      <c r="I53" s="203">
        <f>ROUND(E53*H53,2)</f>
        <v>0</v>
      </c>
      <c r="J53" s="204"/>
      <c r="K53" s="203">
        <f>ROUND(E53*J53,2)</f>
        <v>0</v>
      </c>
      <c r="L53" s="203">
        <v>21</v>
      </c>
      <c r="M53" s="203">
        <f>G53*(1+L53/100)</f>
        <v>0</v>
      </c>
      <c r="N53" s="203">
        <v>1.2600000000000001E-3</v>
      </c>
      <c r="O53" s="203">
        <f>ROUND(E53*N53,2)</f>
        <v>0.12</v>
      </c>
      <c r="P53" s="203">
        <v>0</v>
      </c>
      <c r="Q53" s="203">
        <f>ROUND(E53*P53,2)</f>
        <v>0</v>
      </c>
      <c r="R53" s="203"/>
      <c r="S53" s="203" t="s">
        <v>109</v>
      </c>
      <c r="T53" s="203" t="s">
        <v>110</v>
      </c>
      <c r="U53" s="203">
        <v>0</v>
      </c>
      <c r="V53" s="203">
        <f>ROUND(E53*U53,2)</f>
        <v>0</v>
      </c>
      <c r="W53" s="203"/>
      <c r="X53" s="203" t="s">
        <v>96</v>
      </c>
      <c r="Y53" s="191"/>
      <c r="Z53" s="191"/>
      <c r="AA53" s="191"/>
      <c r="AB53" s="191"/>
      <c r="AC53" s="191"/>
      <c r="AD53" s="191"/>
      <c r="AE53" s="191"/>
      <c r="AF53" s="191"/>
      <c r="AG53" s="191" t="s">
        <v>97</v>
      </c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</row>
    <row r="54" spans="1:60" outlineLevel="1" x14ac:dyDescent="0.2">
      <c r="A54" s="232"/>
      <c r="B54" s="233"/>
      <c r="C54" s="239" t="s">
        <v>169</v>
      </c>
      <c r="D54" s="240"/>
      <c r="E54" s="241">
        <v>97.5</v>
      </c>
      <c r="F54" s="242"/>
      <c r="G54" s="238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191"/>
      <c r="Z54" s="191"/>
      <c r="AA54" s="191"/>
      <c r="AB54" s="191"/>
      <c r="AC54" s="191"/>
      <c r="AD54" s="191"/>
      <c r="AE54" s="191"/>
      <c r="AF54" s="191"/>
      <c r="AG54" s="191" t="s">
        <v>99</v>
      </c>
      <c r="AH54" s="191">
        <v>5</v>
      </c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</row>
    <row r="55" spans="1:60" x14ac:dyDescent="0.2">
      <c r="A55" s="225" t="s">
        <v>90</v>
      </c>
      <c r="B55" s="226" t="s">
        <v>59</v>
      </c>
      <c r="C55" s="227" t="s">
        <v>60</v>
      </c>
      <c r="D55" s="228"/>
      <c r="E55" s="229"/>
      <c r="F55" s="230"/>
      <c r="G55" s="231">
        <f>SUMIF(AG56:AG64,"&lt;&gt;NOR",G56:G64)</f>
        <v>0</v>
      </c>
      <c r="H55" s="205"/>
      <c r="I55" s="205">
        <f>SUM(I56:I64)</f>
        <v>0</v>
      </c>
      <c r="J55" s="205"/>
      <c r="K55" s="205">
        <f>SUM(K56:K64)</f>
        <v>0</v>
      </c>
      <c r="L55" s="205"/>
      <c r="M55" s="205">
        <f>SUM(M56:M64)</f>
        <v>0</v>
      </c>
      <c r="N55" s="205"/>
      <c r="O55" s="205">
        <f>SUM(O56:O64)</f>
        <v>0.31000000000000005</v>
      </c>
      <c r="P55" s="205"/>
      <c r="Q55" s="205">
        <f>SUM(Q56:Q64)</f>
        <v>0</v>
      </c>
      <c r="R55" s="205"/>
      <c r="S55" s="205"/>
      <c r="T55" s="205"/>
      <c r="U55" s="205"/>
      <c r="V55" s="205">
        <f>SUM(V56:V64)</f>
        <v>133.07</v>
      </c>
      <c r="W55" s="205"/>
      <c r="X55" s="205"/>
      <c r="AG55" t="s">
        <v>91</v>
      </c>
    </row>
    <row r="56" spans="1:60" outlineLevel="1" x14ac:dyDescent="0.2">
      <c r="A56" s="232">
        <v>19</v>
      </c>
      <c r="B56" s="233" t="s">
        <v>170</v>
      </c>
      <c r="C56" s="234" t="s">
        <v>171</v>
      </c>
      <c r="D56" s="235" t="s">
        <v>108</v>
      </c>
      <c r="E56" s="236">
        <v>6.6</v>
      </c>
      <c r="F56" s="237"/>
      <c r="G56" s="238">
        <f>ROUND(E56*F56,2)</f>
        <v>0</v>
      </c>
      <c r="H56" s="204"/>
      <c r="I56" s="203">
        <f>ROUND(E56*H56,2)</f>
        <v>0</v>
      </c>
      <c r="J56" s="204"/>
      <c r="K56" s="203">
        <f>ROUND(E56*J56,2)</f>
        <v>0</v>
      </c>
      <c r="L56" s="203">
        <v>21</v>
      </c>
      <c r="M56" s="203">
        <f>G56*(1+L56/100)</f>
        <v>0</v>
      </c>
      <c r="N56" s="203">
        <v>2.3050000000000001E-2</v>
      </c>
      <c r="O56" s="203">
        <f>ROUND(E56*N56,2)</f>
        <v>0.15</v>
      </c>
      <c r="P56" s="203">
        <v>0</v>
      </c>
      <c r="Q56" s="203">
        <f>ROUND(E56*P56,2)</f>
        <v>0</v>
      </c>
      <c r="R56" s="203"/>
      <c r="S56" s="203" t="s">
        <v>95</v>
      </c>
      <c r="T56" s="203" t="s">
        <v>95</v>
      </c>
      <c r="U56" s="203">
        <v>1.6579999999999999</v>
      </c>
      <c r="V56" s="203">
        <f>ROUND(E56*U56,2)</f>
        <v>10.94</v>
      </c>
      <c r="W56" s="203"/>
      <c r="X56" s="203" t="s">
        <v>96</v>
      </c>
      <c r="Y56" s="191"/>
      <c r="Z56" s="191"/>
      <c r="AA56" s="191"/>
      <c r="AB56" s="191"/>
      <c r="AC56" s="191"/>
      <c r="AD56" s="191"/>
      <c r="AE56" s="191"/>
      <c r="AF56" s="191"/>
      <c r="AG56" s="191" t="s">
        <v>97</v>
      </c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</row>
    <row r="57" spans="1:60" outlineLevel="1" x14ac:dyDescent="0.2">
      <c r="A57" s="232"/>
      <c r="B57" s="233"/>
      <c r="C57" s="239" t="s">
        <v>172</v>
      </c>
      <c r="D57" s="240"/>
      <c r="E57" s="241">
        <v>6.6</v>
      </c>
      <c r="F57" s="242"/>
      <c r="G57" s="238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191"/>
      <c r="Z57" s="191"/>
      <c r="AA57" s="191"/>
      <c r="AB57" s="191"/>
      <c r="AC57" s="191"/>
      <c r="AD57" s="191"/>
      <c r="AE57" s="191"/>
      <c r="AF57" s="191"/>
      <c r="AG57" s="191" t="s">
        <v>99</v>
      </c>
      <c r="AH57" s="191">
        <v>0</v>
      </c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</row>
    <row r="58" spans="1:60" outlineLevel="1" x14ac:dyDescent="0.2">
      <c r="A58" s="232">
        <v>20</v>
      </c>
      <c r="B58" s="233" t="s">
        <v>173</v>
      </c>
      <c r="C58" s="234" t="s">
        <v>174</v>
      </c>
      <c r="D58" s="235" t="s">
        <v>108</v>
      </c>
      <c r="E58" s="236">
        <v>6.6</v>
      </c>
      <c r="F58" s="237"/>
      <c r="G58" s="238">
        <f>ROUND(E58*F58,2)</f>
        <v>0</v>
      </c>
      <c r="H58" s="204"/>
      <c r="I58" s="203">
        <f>ROUND(E58*H58,2)</f>
        <v>0</v>
      </c>
      <c r="J58" s="204"/>
      <c r="K58" s="203">
        <f>ROUND(E58*J58,2)</f>
        <v>0</v>
      </c>
      <c r="L58" s="203">
        <v>21</v>
      </c>
      <c r="M58" s="203">
        <f>G58*(1+L58/100)</f>
        <v>0</v>
      </c>
      <c r="N58" s="203">
        <v>0</v>
      </c>
      <c r="O58" s="203">
        <f>ROUND(E58*N58,2)</f>
        <v>0</v>
      </c>
      <c r="P58" s="203">
        <v>0</v>
      </c>
      <c r="Q58" s="203">
        <f>ROUND(E58*P58,2)</f>
        <v>0</v>
      </c>
      <c r="R58" s="203"/>
      <c r="S58" s="203" t="s">
        <v>95</v>
      </c>
      <c r="T58" s="203" t="s">
        <v>95</v>
      </c>
      <c r="U58" s="203">
        <v>0.106</v>
      </c>
      <c r="V58" s="203">
        <f>ROUND(E58*U58,2)</f>
        <v>0.7</v>
      </c>
      <c r="W58" s="203"/>
      <c r="X58" s="203" t="s">
        <v>96</v>
      </c>
      <c r="Y58" s="191"/>
      <c r="Z58" s="191"/>
      <c r="AA58" s="191"/>
      <c r="AB58" s="191"/>
      <c r="AC58" s="191"/>
      <c r="AD58" s="191"/>
      <c r="AE58" s="191"/>
      <c r="AF58" s="191"/>
      <c r="AG58" s="191" t="s">
        <v>97</v>
      </c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</row>
    <row r="59" spans="1:60" outlineLevel="1" x14ac:dyDescent="0.2">
      <c r="A59" s="232"/>
      <c r="B59" s="233"/>
      <c r="C59" s="239" t="s">
        <v>175</v>
      </c>
      <c r="D59" s="240"/>
      <c r="E59" s="241">
        <v>6.6</v>
      </c>
      <c r="F59" s="242"/>
      <c r="G59" s="238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191"/>
      <c r="Z59" s="191"/>
      <c r="AA59" s="191"/>
      <c r="AB59" s="191"/>
      <c r="AC59" s="191"/>
      <c r="AD59" s="191"/>
      <c r="AE59" s="191"/>
      <c r="AF59" s="191"/>
      <c r="AG59" s="191" t="s">
        <v>99</v>
      </c>
      <c r="AH59" s="191">
        <v>5</v>
      </c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</row>
    <row r="60" spans="1:60" outlineLevel="1" x14ac:dyDescent="0.2">
      <c r="A60" s="232">
        <v>21</v>
      </c>
      <c r="B60" s="233" t="s">
        <v>176</v>
      </c>
      <c r="C60" s="234" t="s">
        <v>177</v>
      </c>
      <c r="D60" s="235" t="s">
        <v>134</v>
      </c>
      <c r="E60" s="236">
        <v>6</v>
      </c>
      <c r="F60" s="237"/>
      <c r="G60" s="238">
        <f>ROUND(E60*F60,2)</f>
        <v>0</v>
      </c>
      <c r="H60" s="204"/>
      <c r="I60" s="203">
        <f>ROUND(E60*H60,2)</f>
        <v>0</v>
      </c>
      <c r="J60" s="204"/>
      <c r="K60" s="203">
        <f>ROUND(E60*J60,2)</f>
        <v>0</v>
      </c>
      <c r="L60" s="203">
        <v>21</v>
      </c>
      <c r="M60" s="203">
        <f>G60*(1+L60/100)</f>
        <v>0</v>
      </c>
      <c r="N60" s="203">
        <v>2.3720000000000001E-2</v>
      </c>
      <c r="O60" s="203">
        <f>ROUND(E60*N60,2)</f>
        <v>0.14000000000000001</v>
      </c>
      <c r="P60" s="203">
        <v>0</v>
      </c>
      <c r="Q60" s="203">
        <f>ROUND(E60*P60,2)</f>
        <v>0</v>
      </c>
      <c r="R60" s="203"/>
      <c r="S60" s="203" t="s">
        <v>95</v>
      </c>
      <c r="T60" s="203" t="s">
        <v>95</v>
      </c>
      <c r="U60" s="203">
        <v>0.23899999999999999</v>
      </c>
      <c r="V60" s="203">
        <f>ROUND(E60*U60,2)</f>
        <v>1.43</v>
      </c>
      <c r="W60" s="203"/>
      <c r="X60" s="203" t="s">
        <v>96</v>
      </c>
      <c r="Y60" s="191"/>
      <c r="Z60" s="191"/>
      <c r="AA60" s="191"/>
      <c r="AB60" s="191"/>
      <c r="AC60" s="191"/>
      <c r="AD60" s="191"/>
      <c r="AE60" s="191"/>
      <c r="AF60" s="191"/>
      <c r="AG60" s="191" t="s">
        <v>97</v>
      </c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</row>
    <row r="61" spans="1:60" outlineLevel="1" x14ac:dyDescent="0.2">
      <c r="A61" s="232"/>
      <c r="B61" s="233"/>
      <c r="C61" s="239" t="s">
        <v>178</v>
      </c>
      <c r="D61" s="240"/>
      <c r="E61" s="241">
        <v>6</v>
      </c>
      <c r="F61" s="242"/>
      <c r="G61" s="238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191"/>
      <c r="Z61" s="191"/>
      <c r="AA61" s="191"/>
      <c r="AB61" s="191"/>
      <c r="AC61" s="191"/>
      <c r="AD61" s="191"/>
      <c r="AE61" s="191"/>
      <c r="AF61" s="191"/>
      <c r="AG61" s="191" t="s">
        <v>99</v>
      </c>
      <c r="AH61" s="191">
        <v>0</v>
      </c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</row>
    <row r="62" spans="1:60" outlineLevel="1" x14ac:dyDescent="0.2">
      <c r="A62" s="232">
        <v>22</v>
      </c>
      <c r="B62" s="233" t="s">
        <v>179</v>
      </c>
      <c r="C62" s="234" t="s">
        <v>180</v>
      </c>
      <c r="D62" s="235" t="s">
        <v>94</v>
      </c>
      <c r="E62" s="236">
        <v>30</v>
      </c>
      <c r="F62" s="237"/>
      <c r="G62" s="238">
        <f>ROUND(E62*F62,2)</f>
        <v>0</v>
      </c>
      <c r="H62" s="204"/>
      <c r="I62" s="203">
        <f>ROUND(E62*H62,2)</f>
        <v>0</v>
      </c>
      <c r="J62" s="204"/>
      <c r="K62" s="203">
        <f>ROUND(E62*J62,2)</f>
        <v>0</v>
      </c>
      <c r="L62" s="203">
        <v>21</v>
      </c>
      <c r="M62" s="203">
        <f>G62*(1+L62/100)</f>
        <v>0</v>
      </c>
      <c r="N62" s="203">
        <v>5.9999999999999995E-4</v>
      </c>
      <c r="O62" s="203">
        <f>ROUND(E62*N62,2)</f>
        <v>0.02</v>
      </c>
      <c r="P62" s="203">
        <v>0</v>
      </c>
      <c r="Q62" s="203">
        <f>ROUND(E62*P62,2)</f>
        <v>0</v>
      </c>
      <c r="R62" s="203"/>
      <c r="S62" s="203" t="s">
        <v>95</v>
      </c>
      <c r="T62" s="203" t="s">
        <v>95</v>
      </c>
      <c r="U62" s="203">
        <v>4</v>
      </c>
      <c r="V62" s="203">
        <f>ROUND(E62*U62,2)</f>
        <v>120</v>
      </c>
      <c r="W62" s="203"/>
      <c r="X62" s="203" t="s">
        <v>96</v>
      </c>
      <c r="Y62" s="191"/>
      <c r="Z62" s="191"/>
      <c r="AA62" s="191"/>
      <c r="AB62" s="191"/>
      <c r="AC62" s="191"/>
      <c r="AD62" s="191"/>
      <c r="AE62" s="191"/>
      <c r="AF62" s="191"/>
      <c r="AG62" s="191" t="s">
        <v>155</v>
      </c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191"/>
      <c r="BB62" s="191"/>
      <c r="BC62" s="191"/>
      <c r="BD62" s="191"/>
      <c r="BE62" s="191"/>
      <c r="BF62" s="191"/>
      <c r="BG62" s="191"/>
      <c r="BH62" s="191"/>
    </row>
    <row r="63" spans="1:60" outlineLevel="1" x14ac:dyDescent="0.2">
      <c r="A63" s="232"/>
      <c r="B63" s="233"/>
      <c r="C63" s="239" t="s">
        <v>181</v>
      </c>
      <c r="D63" s="240"/>
      <c r="E63" s="241">
        <v>30</v>
      </c>
      <c r="F63" s="242"/>
      <c r="G63" s="238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191"/>
      <c r="Z63" s="191"/>
      <c r="AA63" s="191"/>
      <c r="AB63" s="191"/>
      <c r="AC63" s="191"/>
      <c r="AD63" s="191"/>
      <c r="AE63" s="191"/>
      <c r="AF63" s="191"/>
      <c r="AG63" s="191" t="s">
        <v>99</v>
      </c>
      <c r="AH63" s="191">
        <v>0</v>
      </c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1"/>
      <c r="BH63" s="191"/>
    </row>
    <row r="64" spans="1:60" ht="22.5" outlineLevel="1" x14ac:dyDescent="0.2">
      <c r="A64" s="232">
        <v>23</v>
      </c>
      <c r="B64" s="233" t="s">
        <v>182</v>
      </c>
      <c r="C64" s="234" t="s">
        <v>183</v>
      </c>
      <c r="D64" s="235" t="s">
        <v>184</v>
      </c>
      <c r="E64" s="236">
        <v>1</v>
      </c>
      <c r="F64" s="237"/>
      <c r="G64" s="238">
        <f>ROUND(E64*F64,2)</f>
        <v>0</v>
      </c>
      <c r="H64" s="204"/>
      <c r="I64" s="203">
        <f>ROUND(E64*H64,2)</f>
        <v>0</v>
      </c>
      <c r="J64" s="204"/>
      <c r="K64" s="203">
        <f>ROUND(E64*J64,2)</f>
        <v>0</v>
      </c>
      <c r="L64" s="203">
        <v>21</v>
      </c>
      <c r="M64" s="203">
        <f>G64*(1+L64/100)</f>
        <v>0</v>
      </c>
      <c r="N64" s="203">
        <v>0</v>
      </c>
      <c r="O64" s="203">
        <f>ROUND(E64*N64,2)</f>
        <v>0</v>
      </c>
      <c r="P64" s="203">
        <v>0</v>
      </c>
      <c r="Q64" s="203">
        <f>ROUND(E64*P64,2)</f>
        <v>0</v>
      </c>
      <c r="R64" s="203"/>
      <c r="S64" s="203" t="s">
        <v>109</v>
      </c>
      <c r="T64" s="203" t="s">
        <v>110</v>
      </c>
      <c r="U64" s="203">
        <v>0</v>
      </c>
      <c r="V64" s="203">
        <f>ROUND(E64*U64,2)</f>
        <v>0</v>
      </c>
      <c r="W64" s="203"/>
      <c r="X64" s="203" t="s">
        <v>185</v>
      </c>
      <c r="Y64" s="191"/>
      <c r="Z64" s="191"/>
      <c r="AA64" s="191"/>
      <c r="AB64" s="191"/>
      <c r="AC64" s="191"/>
      <c r="AD64" s="191"/>
      <c r="AE64" s="191"/>
      <c r="AF64" s="191"/>
      <c r="AG64" s="191" t="s">
        <v>186</v>
      </c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91"/>
    </row>
    <row r="65" spans="1:60" x14ac:dyDescent="0.2">
      <c r="A65" s="225" t="s">
        <v>90</v>
      </c>
      <c r="B65" s="226" t="s">
        <v>61</v>
      </c>
      <c r="C65" s="227" t="s">
        <v>62</v>
      </c>
      <c r="D65" s="228"/>
      <c r="E65" s="229"/>
      <c r="F65" s="230"/>
      <c r="G65" s="231">
        <f>SUMIF(AG66:AG66,"&lt;&gt;NOR",G66:G66)</f>
        <v>0</v>
      </c>
      <c r="H65" s="205"/>
      <c r="I65" s="205">
        <f>SUM(I66:I66)</f>
        <v>0</v>
      </c>
      <c r="J65" s="205"/>
      <c r="K65" s="205">
        <f>SUM(K66:K66)</f>
        <v>0</v>
      </c>
      <c r="L65" s="205"/>
      <c r="M65" s="205">
        <f>SUM(M66:M66)</f>
        <v>0</v>
      </c>
      <c r="N65" s="205"/>
      <c r="O65" s="205">
        <f>SUM(O66:O66)</f>
        <v>0</v>
      </c>
      <c r="P65" s="205"/>
      <c r="Q65" s="205">
        <f>SUM(Q66:Q66)</f>
        <v>0</v>
      </c>
      <c r="R65" s="205"/>
      <c r="S65" s="205"/>
      <c r="T65" s="205"/>
      <c r="U65" s="205"/>
      <c r="V65" s="205">
        <f>SUM(V66:V66)</f>
        <v>14.42</v>
      </c>
      <c r="W65" s="205"/>
      <c r="X65" s="205"/>
      <c r="AG65" t="s">
        <v>91</v>
      </c>
    </row>
    <row r="66" spans="1:60" outlineLevel="1" x14ac:dyDescent="0.2">
      <c r="A66" s="232">
        <v>24</v>
      </c>
      <c r="B66" s="233" t="s">
        <v>187</v>
      </c>
      <c r="C66" s="234" t="s">
        <v>188</v>
      </c>
      <c r="D66" s="235" t="s">
        <v>189</v>
      </c>
      <c r="E66" s="236">
        <v>4.7985100000000003</v>
      </c>
      <c r="F66" s="237"/>
      <c r="G66" s="238">
        <f>ROUND(E66*F66,2)</f>
        <v>0</v>
      </c>
      <c r="H66" s="204"/>
      <c r="I66" s="203">
        <f>ROUND(E66*H66,2)</f>
        <v>0</v>
      </c>
      <c r="J66" s="204"/>
      <c r="K66" s="203">
        <f>ROUND(E66*J66,2)</f>
        <v>0</v>
      </c>
      <c r="L66" s="203">
        <v>21</v>
      </c>
      <c r="M66" s="203">
        <f>G66*(1+L66/100)</f>
        <v>0</v>
      </c>
      <c r="N66" s="203">
        <v>0</v>
      </c>
      <c r="O66" s="203">
        <f>ROUND(E66*N66,2)</f>
        <v>0</v>
      </c>
      <c r="P66" s="203">
        <v>0</v>
      </c>
      <c r="Q66" s="203">
        <f>ROUND(E66*P66,2)</f>
        <v>0</v>
      </c>
      <c r="R66" s="203"/>
      <c r="S66" s="203" t="s">
        <v>95</v>
      </c>
      <c r="T66" s="203" t="s">
        <v>95</v>
      </c>
      <c r="U66" s="203">
        <v>3.0049999999999999</v>
      </c>
      <c r="V66" s="203">
        <f>ROUND(E66*U66,2)</f>
        <v>14.42</v>
      </c>
      <c r="W66" s="203"/>
      <c r="X66" s="203" t="s">
        <v>190</v>
      </c>
      <c r="Y66" s="191"/>
      <c r="Z66" s="191"/>
      <c r="AA66" s="191"/>
      <c r="AB66" s="191"/>
      <c r="AC66" s="191"/>
      <c r="AD66" s="191"/>
      <c r="AE66" s="191"/>
      <c r="AF66" s="191"/>
      <c r="AG66" s="191" t="s">
        <v>191</v>
      </c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191"/>
      <c r="AV66" s="191"/>
      <c r="AW66" s="19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91"/>
    </row>
    <row r="67" spans="1:60" x14ac:dyDescent="0.2">
      <c r="A67" s="225" t="s">
        <v>90</v>
      </c>
      <c r="B67" s="226" t="s">
        <v>63</v>
      </c>
      <c r="C67" s="227" t="s">
        <v>29</v>
      </c>
      <c r="D67" s="228"/>
      <c r="E67" s="229"/>
      <c r="F67" s="230"/>
      <c r="G67" s="231">
        <f>SUMIF(AG68:AG68,"&lt;&gt;NOR",G68:G68)</f>
        <v>0</v>
      </c>
      <c r="H67" s="205"/>
      <c r="I67" s="205">
        <f>SUM(I68:I68)</f>
        <v>0</v>
      </c>
      <c r="J67" s="205"/>
      <c r="K67" s="205">
        <f>SUM(K68:K68)</f>
        <v>0</v>
      </c>
      <c r="L67" s="205"/>
      <c r="M67" s="205">
        <f>SUM(M68:M68)</f>
        <v>0</v>
      </c>
      <c r="N67" s="205"/>
      <c r="O67" s="205">
        <f>SUM(O68:O68)</f>
        <v>0</v>
      </c>
      <c r="P67" s="205"/>
      <c r="Q67" s="205">
        <f>SUM(Q68:Q68)</f>
        <v>0</v>
      </c>
      <c r="R67" s="205"/>
      <c r="S67" s="205"/>
      <c r="T67" s="205"/>
      <c r="U67" s="205"/>
      <c r="V67" s="205">
        <f>SUM(V68:V68)</f>
        <v>0</v>
      </c>
      <c r="W67" s="205"/>
      <c r="X67" s="205"/>
      <c r="AG67" t="s">
        <v>91</v>
      </c>
    </row>
    <row r="68" spans="1:60" ht="22.5" outlineLevel="1" x14ac:dyDescent="0.2">
      <c r="A68" s="232">
        <v>25</v>
      </c>
      <c r="B68" s="233" t="s">
        <v>192</v>
      </c>
      <c r="C68" s="234" t="s">
        <v>193</v>
      </c>
      <c r="D68" s="235" t="s">
        <v>0</v>
      </c>
      <c r="E68" s="236">
        <v>1</v>
      </c>
      <c r="F68" s="237"/>
      <c r="G68" s="238">
        <f>ROUND(E68*F68,2)</f>
        <v>0</v>
      </c>
      <c r="H68" s="204"/>
      <c r="I68" s="203">
        <f>ROUND(E68*H68,2)</f>
        <v>0</v>
      </c>
      <c r="J68" s="204"/>
      <c r="K68" s="203">
        <f>ROUND(E68*J68,2)</f>
        <v>0</v>
      </c>
      <c r="L68" s="203">
        <v>21</v>
      </c>
      <c r="M68" s="203">
        <f>G68*(1+L68/100)</f>
        <v>0</v>
      </c>
      <c r="N68" s="203">
        <v>0</v>
      </c>
      <c r="O68" s="203">
        <f>ROUND(E68*N68,2)</f>
        <v>0</v>
      </c>
      <c r="P68" s="203">
        <v>0</v>
      </c>
      <c r="Q68" s="203">
        <f>ROUND(E68*P68,2)</f>
        <v>0</v>
      </c>
      <c r="R68" s="203"/>
      <c r="S68" s="203" t="s">
        <v>95</v>
      </c>
      <c r="T68" s="203" t="s">
        <v>110</v>
      </c>
      <c r="U68" s="203">
        <v>0</v>
      </c>
      <c r="V68" s="203">
        <f>ROUND(E68*U68,2)</f>
        <v>0</v>
      </c>
      <c r="W68" s="203"/>
      <c r="X68" s="203" t="s">
        <v>185</v>
      </c>
      <c r="Y68" s="191"/>
      <c r="Z68" s="191"/>
      <c r="AA68" s="191"/>
      <c r="AB68" s="191"/>
      <c r="AC68" s="191"/>
      <c r="AD68" s="191"/>
      <c r="AE68" s="191"/>
      <c r="AF68" s="191"/>
      <c r="AG68" s="191" t="s">
        <v>186</v>
      </c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1"/>
    </row>
    <row r="69" spans="1:60" x14ac:dyDescent="0.2">
      <c r="A69" s="225" t="s">
        <v>90</v>
      </c>
      <c r="B69" s="226" t="s">
        <v>64</v>
      </c>
      <c r="C69" s="227" t="s">
        <v>30</v>
      </c>
      <c r="D69" s="228"/>
      <c r="E69" s="229"/>
      <c r="F69" s="230"/>
      <c r="G69" s="231">
        <f>SUMIF(AG70:AG70,"&lt;&gt;NOR",G70:G70)</f>
        <v>0</v>
      </c>
      <c r="H69" s="205"/>
      <c r="I69" s="205">
        <f>SUM(I70:I70)</f>
        <v>0</v>
      </c>
      <c r="J69" s="205"/>
      <c r="K69" s="205">
        <f>SUM(K70:K70)</f>
        <v>0</v>
      </c>
      <c r="L69" s="205"/>
      <c r="M69" s="205">
        <f>SUM(M70:M70)</f>
        <v>0</v>
      </c>
      <c r="N69" s="205"/>
      <c r="O69" s="205">
        <f>SUM(O70:O70)</f>
        <v>0</v>
      </c>
      <c r="P69" s="205"/>
      <c r="Q69" s="205">
        <f>SUM(Q70:Q70)</f>
        <v>0</v>
      </c>
      <c r="R69" s="205"/>
      <c r="S69" s="205"/>
      <c r="T69" s="205"/>
      <c r="U69" s="205"/>
      <c r="V69" s="205">
        <f>SUM(V70:V70)</f>
        <v>0</v>
      </c>
      <c r="W69" s="205"/>
      <c r="X69" s="205"/>
      <c r="AG69" t="s">
        <v>91</v>
      </c>
    </row>
    <row r="70" spans="1:60" outlineLevel="1" x14ac:dyDescent="0.2">
      <c r="A70" s="232">
        <v>26</v>
      </c>
      <c r="B70" s="233" t="s">
        <v>194</v>
      </c>
      <c r="C70" s="234" t="s">
        <v>195</v>
      </c>
      <c r="D70" s="235" t="s">
        <v>184</v>
      </c>
      <c r="E70" s="236">
        <v>1</v>
      </c>
      <c r="F70" s="237"/>
      <c r="G70" s="238">
        <f>ROUND(E70*F70,2)</f>
        <v>0</v>
      </c>
      <c r="H70" s="204"/>
      <c r="I70" s="203">
        <f>ROUND(E70*H70,2)</f>
        <v>0</v>
      </c>
      <c r="J70" s="204"/>
      <c r="K70" s="203">
        <f>ROUND(E70*J70,2)</f>
        <v>0</v>
      </c>
      <c r="L70" s="203">
        <v>21</v>
      </c>
      <c r="M70" s="203">
        <f>G70*(1+L70/100)</f>
        <v>0</v>
      </c>
      <c r="N70" s="203">
        <v>0</v>
      </c>
      <c r="O70" s="203">
        <f>ROUND(E70*N70,2)</f>
        <v>0</v>
      </c>
      <c r="P70" s="203">
        <v>0</v>
      </c>
      <c r="Q70" s="203">
        <f>ROUND(E70*P70,2)</f>
        <v>0</v>
      </c>
      <c r="R70" s="203"/>
      <c r="S70" s="203" t="s">
        <v>95</v>
      </c>
      <c r="T70" s="203" t="s">
        <v>110</v>
      </c>
      <c r="U70" s="203">
        <v>0</v>
      </c>
      <c r="V70" s="203">
        <f>ROUND(E70*U70,2)</f>
        <v>0</v>
      </c>
      <c r="W70" s="203"/>
      <c r="X70" s="203" t="s">
        <v>185</v>
      </c>
      <c r="Y70" s="191"/>
      <c r="Z70" s="191"/>
      <c r="AA70" s="191"/>
      <c r="AB70" s="191"/>
      <c r="AC70" s="191"/>
      <c r="AD70" s="191"/>
      <c r="AE70" s="191"/>
      <c r="AF70" s="191"/>
      <c r="AG70" s="191" t="s">
        <v>186</v>
      </c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  <c r="BB70" s="191"/>
      <c r="BC70" s="191"/>
      <c r="BD70" s="191"/>
      <c r="BE70" s="191"/>
      <c r="BF70" s="191"/>
      <c r="BG70" s="191"/>
      <c r="BH70" s="191"/>
    </row>
    <row r="71" spans="1:60" x14ac:dyDescent="0.2">
      <c r="A71" s="219"/>
      <c r="B71" s="220"/>
      <c r="C71" s="246"/>
      <c r="D71" s="221"/>
      <c r="E71" s="247"/>
      <c r="F71" s="247"/>
      <c r="G71" s="248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E71">
        <v>15</v>
      </c>
      <c r="AF71">
        <v>21</v>
      </c>
    </row>
    <row r="72" spans="1:60" x14ac:dyDescent="0.2">
      <c r="A72" s="249"/>
      <c r="B72" s="250" t="s">
        <v>31</v>
      </c>
      <c r="C72" s="251"/>
      <c r="D72" s="252"/>
      <c r="E72" s="253"/>
      <c r="F72" s="253"/>
      <c r="G72" s="254">
        <f>G8+G42+G55+G65+G67+G69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f>SUMIF(L7:L70,AE71,G7:G70)</f>
        <v>0</v>
      </c>
      <c r="AF72">
        <f>SUMIF(L7:L70,AF71,G7:G70)</f>
        <v>0</v>
      </c>
      <c r="AG72" t="s">
        <v>196</v>
      </c>
    </row>
    <row r="73" spans="1:60" x14ac:dyDescent="0.2">
      <c r="A73" s="3"/>
      <c r="B73" s="4"/>
      <c r="C73" s="206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">
      <c r="A74" s="3"/>
      <c r="B74" s="4"/>
      <c r="C74" s="206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">
      <c r="A75" s="193" t="s">
        <v>197</v>
      </c>
      <c r="B75" s="193"/>
      <c r="C75" s="207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A76" s="194"/>
      <c r="B76" s="195"/>
      <c r="C76" s="208"/>
      <c r="D76" s="195"/>
      <c r="E76" s="195"/>
      <c r="F76" s="195"/>
      <c r="G76" s="19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G76" t="s">
        <v>198</v>
      </c>
    </row>
    <row r="77" spans="1:60" x14ac:dyDescent="0.2">
      <c r="A77" s="197"/>
      <c r="B77" s="198"/>
      <c r="C77" s="209"/>
      <c r="D77" s="198"/>
      <c r="E77" s="198"/>
      <c r="F77" s="198"/>
      <c r="G77" s="199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">
      <c r="A78" s="197"/>
      <c r="B78" s="198"/>
      <c r="C78" s="209"/>
      <c r="D78" s="198"/>
      <c r="E78" s="198"/>
      <c r="F78" s="198"/>
      <c r="G78" s="199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">
      <c r="A79" s="197"/>
      <c r="B79" s="198"/>
      <c r="C79" s="209"/>
      <c r="D79" s="198"/>
      <c r="E79" s="198"/>
      <c r="F79" s="198"/>
      <c r="G79" s="199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">
      <c r="A80" s="200"/>
      <c r="B80" s="201"/>
      <c r="C80" s="210"/>
      <c r="D80" s="201"/>
      <c r="E80" s="201"/>
      <c r="F80" s="201"/>
      <c r="G80" s="20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33" x14ac:dyDescent="0.2">
      <c r="A81" s="3"/>
      <c r="B81" s="4"/>
      <c r="C81" s="206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">
      <c r="C82" s="211"/>
      <c r="D82" s="10"/>
      <c r="AG82" t="s">
        <v>199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sV+vDCYS3aYJo2UkBaiEUu8HKksjgfqaLwRqCy5yuBRPrANblmTrZwuXrQ3m5wP+BCCR4HtaA1GDTYXpaSxaw==" saltValue="5PpgFqIQ7wV+m3aHH8ttfQ==" spinCount="100000" sheet="1"/>
  <mergeCells count="6">
    <mergeCell ref="A1:G1"/>
    <mergeCell ref="C2:G2"/>
    <mergeCell ref="C3:G3"/>
    <mergeCell ref="C4:G4"/>
    <mergeCell ref="A75:C75"/>
    <mergeCell ref="A76:G8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sekce IV v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'sekce IV v Pol'!Názvy_tisku</vt:lpstr>
      <vt:lpstr>oadresa</vt:lpstr>
      <vt:lpstr>Stavba!Objednatel</vt:lpstr>
      <vt:lpstr>Stavba!Objekt</vt:lpstr>
      <vt:lpstr>'sekce IV v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Janoušek Václav</dc:creator>
  <cp:lastModifiedBy>Janoušek Václav</cp:lastModifiedBy>
  <cp:lastPrinted>2014-02-28T09:52:57Z</cp:lastPrinted>
  <dcterms:created xsi:type="dcterms:W3CDTF">2009-04-08T07:15:50Z</dcterms:created>
  <dcterms:modified xsi:type="dcterms:W3CDTF">2019-04-08T08:25:13Z</dcterms:modified>
</cp:coreProperties>
</file>