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05" yWindow="0" windowWidth="12615" windowHeight="11880" activeTab="0"/>
  </bookViews>
  <sheets>
    <sheet name="Schválené položky" sheetId="1" r:id="rId1"/>
    <sheet name="Položky bez vyjádření schval." sheetId="2" r:id="rId2"/>
  </sheets>
  <definedNames/>
  <calcPr fullCalcOnLoad="1"/>
</workbook>
</file>

<file path=xl/sharedStrings.xml><?xml version="1.0" encoding="utf-8"?>
<sst xmlns="http://schemas.openxmlformats.org/spreadsheetml/2006/main" count="972" uniqueCount="314">
  <si>
    <t xml:space="preserve"> Vlajka  EU dle standardů. Rozměr (velikost): 100 x 150 cm
 Materiál: osnovní pletenina ze 100% polyesteru
 Jiné požadavky: bez stojánku</t>
  </si>
  <si>
    <t>Dodání podkladů: grafická specifikace dle přiloženého tiskového PDF
 Rozměr (velikost): cca 36 x 12 x 39 cm
 Barva: zelená pantone 368C
 Materiál: papírová 
 Technologie aplikace loga: sítotiskem</t>
  </si>
  <si>
    <t xml:space="preserve">Rozměr (délka a průměr):d.14cm,p.1cm
 Typ náplně: měnitelný
 Barva náplně: modrá
 Materiál:kov
 Barevnost:stříbrná/černá
 Technologie aplikace loga:potiskem
 </t>
  </si>
  <si>
    <t>Dodání podkladů: po oznámení vybraného dodavatele, nutná konzultace finálního návrhu (potisk pouze na jedné straně tašky)
 Rozměr (velikost): na materiály velikosti A4
 Barva: jednobarevná
 Materiál: preferujeme látková (světle béžovou)</t>
  </si>
  <si>
    <t>20653-a</t>
  </si>
  <si>
    <t>20653-c</t>
  </si>
  <si>
    <t>Kategorie: PP 002-2011 - Propagační předměty, sběr do: 30.04.2011, dodání od: 14.06.2011, vygenerováno: 12.05.2011 14:45</t>
  </si>
  <si>
    <t>Údaje evidované k žádance</t>
  </si>
  <si>
    <t>Údaje evidované k položce žádanky</t>
  </si>
  <si>
    <t>Místo dodání</t>
  </si>
  <si>
    <t>Zdroj financování</t>
  </si>
  <si>
    <t>ID žádanky</t>
  </si>
  <si>
    <t>Stručný popis v hlavičce žádanky</t>
  </si>
  <si>
    <t>UČO zadavatele</t>
  </si>
  <si>
    <t>Zadavatel</t>
  </si>
  <si>
    <t>Administrativní e-mail zadavatele</t>
  </si>
  <si>
    <t>Tel. číslo zadavatele</t>
  </si>
  <si>
    <t>Poznámka k žádance</t>
  </si>
  <si>
    <t>ID položky žádanky</t>
  </si>
  <si>
    <t>CVP KÓD položky</t>
  </si>
  <si>
    <t>CVP KÓD MU položky</t>
  </si>
  <si>
    <t>Název položky</t>
  </si>
  <si>
    <t>Popis předmětu veřejné zakázky</t>
  </si>
  <si>
    <t>Specifikace položky</t>
  </si>
  <si>
    <t>Měrná jednotka</t>
  </si>
  <si>
    <t>Počet</t>
  </si>
  <si>
    <t>Požadované datum plnění od</t>
  </si>
  <si>
    <t>Požadované datum plnění do</t>
  </si>
  <si>
    <t>Číslo pracoviště</t>
  </si>
  <si>
    <t>Název pracoviště</t>
  </si>
  <si>
    <t>Budova</t>
  </si>
  <si>
    <t>Adresa budovy</t>
  </si>
  <si>
    <t>Podlaží</t>
  </si>
  <si>
    <t>Polohový kód místnosti</t>
  </si>
  <si>
    <t>Číslo místnosti</t>
  </si>
  <si>
    <t>UČO zodpovědné osoby</t>
  </si>
  <si>
    <t>Zodpovědná osoba</t>
  </si>
  <si>
    <t>Administrativní e-mail zodpovědné osoby</t>
  </si>
  <si>
    <t>Tel. číslo zodpovědné osoby</t>
  </si>
  <si>
    <t>Poznámka k položce žádanky pro dodavatele</t>
  </si>
  <si>
    <t>Poznámka k položce žádanky</t>
  </si>
  <si>
    <t>Zakázka</t>
  </si>
  <si>
    <t>Pracoviště</t>
  </si>
  <si>
    <t>Podzakázka</t>
  </si>
  <si>
    <t>Činnost</t>
  </si>
  <si>
    <t>Fakultní účet</t>
  </si>
  <si>
    <t>Poznámka schvalovatele</t>
  </si>
  <si>
    <t>Schváleno kdy</t>
  </si>
  <si>
    <t>UČO schvalovatele</t>
  </si>
  <si>
    <t>Schvalovatel</t>
  </si>
  <si>
    <t>Administrativní e-mail schvalovatele</t>
  </si>
  <si>
    <t>Tel. číslo schvalovatele</t>
  </si>
  <si>
    <t>Jednotková cena bez DPH v Kč = cena za ks/balení (bez DPH)</t>
  </si>
  <si>
    <t>Sazba DPH v %</t>
  </si>
  <si>
    <t>DPH za kus/balení v Kč</t>
  </si>
  <si>
    <t>Celková cena za položku (bez DPH) v Kč = požadované množství * jednotková cena bez DPH</t>
  </si>
  <si>
    <t>Celková cena za položku (včetně DPH) v Kč = požadované množství * jednotková cena vč. DPH</t>
  </si>
  <si>
    <t>Příloha</t>
  </si>
  <si>
    <t>Předpokládaná cena - jednotková (včetně DPH) v Kč</t>
  </si>
  <si>
    <t>Předpokládaná cena - celkem (včetně DPH) v Kč</t>
  </si>
  <si>
    <t>Výroční konference</t>
  </si>
  <si>
    <t>Smutná Jitka Ing.</t>
  </si>
  <si>
    <t>135370@mail.muni.cz</t>
  </si>
  <si>
    <t>Převzetí zboží po tel. domluvě:
 Jaroslav Pichrt
 tel.: 549496181</t>
  </si>
  <si>
    <t>Balónky</t>
  </si>
  <si>
    <t>Ekonomicko-správní fakulta</t>
  </si>
  <si>
    <t>ESF, Lipová 41a</t>
  </si>
  <si>
    <t>Lipová 507/41a, 60200 Brno</t>
  </si>
  <si>
    <t>BPA11N03011b</t>
  </si>
  <si>
    <t>Škarabelová Simona Mgr. Ph.D.</t>
  </si>
  <si>
    <t>7274@mail.muni.cz</t>
  </si>
  <si>
    <t>Převzetí zboží:
 Jaroslav Pichrt 
 549496181</t>
  </si>
  <si>
    <t>1003</t>
  </si>
  <si>
    <t>Slezák Jan Ing.</t>
  </si>
  <si>
    <t>12168@mail.muni.cz</t>
  </si>
  <si>
    <t>Vystavit fakturu za soubor položek výše: ve faktruře uvést ID žádanky</t>
  </si>
  <si>
    <t>Celkem za fakturu</t>
  </si>
  <si>
    <t>Propagační předměty pro CEITEC</t>
  </si>
  <si>
    <t>Pudová Eliška Ing.</t>
  </si>
  <si>
    <t>Projekt OP VaVpI</t>
  </si>
  <si>
    <t>Hrnek</t>
  </si>
  <si>
    <t>Centrální řídící struktura CEITEC</t>
  </si>
  <si>
    <t>RMU, Žerotínovo nám. 9</t>
  </si>
  <si>
    <t>Žerotínovo nám. 617/9, 60177 Brno</t>
  </si>
  <si>
    <t>BMA01N01021</t>
  </si>
  <si>
    <t>Střítecká Petra Mgr.</t>
  </si>
  <si>
    <t>81677@mail.muni.cz</t>
  </si>
  <si>
    <t>Grafická specifikace  může být drobně modifikována beze změny ceny.
 Před realizací dodávky je nutné finální schválení grafické podoby odpovědnou osobou zadavatele.</t>
  </si>
  <si>
    <t>6101</t>
  </si>
  <si>
    <t>Zichová Emilie Ing.</t>
  </si>
  <si>
    <t>114492@mail.muni.cz</t>
  </si>
  <si>
    <t>Vlaječka včetně stojánku</t>
  </si>
  <si>
    <t>Tiskové PDF může být drobně modifikováno beze změny ceny.
 Před realizací dodávky je nutné finální schválení grafické podoby odpovědnou osobou zadavatele.</t>
  </si>
  <si>
    <t>Tiskové PDF může být ještě drobně modifikováno beze změny ceny.
 Před realizací dodávky je nutné finální schválení grafické podoby odpovědnou osobou zadavatele.</t>
  </si>
  <si>
    <t>Taška (papírová/igelitová)</t>
  </si>
  <si>
    <t>Samolepka</t>
  </si>
  <si>
    <t>Dodání podkladů: Grafická specifikace dle přiloženého tiskového PDF.
 Rozměr (velikost): 70 x 35 mm
 Barevnost: pantone 368C
 Materiál: papírová samolepka z nehlazeného
 papíru, možno zalakovat
 Technologie aplikace loga: ofsetový tisk</t>
  </si>
  <si>
    <t>Tričko</t>
  </si>
  <si>
    <t>UKB, Kamenice 3, budova 1</t>
  </si>
  <si>
    <t>Kamenice 126/3, 62500 Brno</t>
  </si>
  <si>
    <t>Blok </t>
  </si>
  <si>
    <t>7999</t>
  </si>
  <si>
    <t>Propiska</t>
  </si>
  <si>
    <t>Banner</t>
  </si>
  <si>
    <t/>
  </si>
  <si>
    <t>OPVK Fajkus propagační předměty</t>
  </si>
  <si>
    <t>Dobrovská Pavla</t>
  </si>
  <si>
    <t>Ústav experimentální biologie</t>
  </si>
  <si>
    <t>UKB, Kamenice 5, budova A2</t>
  </si>
  <si>
    <t>Kamenice 753/5, 62500 Brno</t>
  </si>
  <si>
    <t>BHA03N02025</t>
  </si>
  <si>
    <t>bud. A2/225</t>
  </si>
  <si>
    <t>Fajkus Jiří prof. RNDr. CSc.</t>
  </si>
  <si>
    <t>28574@mail.muni.cz</t>
  </si>
  <si>
    <t>potisk loga najdete na:www.msmt.cz,manuál vizuální identity,verze říjen 2009,tam najdete jaké logo na jaký předmět patří. Před dodáním,prosíme o zaslání náhledu logolinku na předmětu emailem.</t>
  </si>
  <si>
    <t>7132</t>
  </si>
  <si>
    <t>Švestková Hana Ing.</t>
  </si>
  <si>
    <t>113312@mail.muni.cz</t>
  </si>
  <si>
    <t>Dodání podkladů:
 Rozměr (velikost):d.7cm,š.3,2cm
 Materiál:papír s lesklým povrchem
 Technologie aplikace loga:potiskem
 Jiné požadavky:24ks/arch A4</t>
  </si>
  <si>
    <t>Drobná elektronika</t>
  </si>
  <si>
    <t>Dodání podkladů:
 Druh elektroniky:USB Flash disk
 Barva:stříbrná
 Technologie aplikace loga:potiskem
 Jiné požadavky:kapacita min.4GB</t>
  </si>
  <si>
    <t>Košile</t>
  </si>
  <si>
    <t>Dodání podkladů: 
 Rozměr (velikost): M, krátký rukáv, náprsní kapsa 
 Barva: bílá 
 Materiál: 100% bavlna 
 Technologie aplikace loga: potisk
 Gramáž: 
 Dámské/pánské Jiné požadavky:</t>
  </si>
  <si>
    <t>Dodání podkladů: 
 Rozměr (velikost): XL, krátký rukáv, náprsní kapsa 
 Barva: bílá 
 Materiál: 100% bavlna 
 Technologie aplikace loga: potisk
 Gramáž: 
 Dámské/pánské Jiné požadavky:</t>
  </si>
  <si>
    <t>OPVK Hofr propagační předměty</t>
  </si>
  <si>
    <t>Dodání podkladů:
 Rozměr (délka a průměr ? zadejte minimální a maximální přípustné hodnoty):d.14cm,p.1cm
 Typ náplně:měnitelný
 Barva náplně:modrá
 Materiál:kov
 Barevnost:stříbrná
 Technologie aplikace loga:potiskem
 Jiné požadavky:</t>
  </si>
  <si>
    <t>Hofr Ctirad Mgr. Ph.D.</t>
  </si>
  <si>
    <t>7807@mail.muni.cz</t>
  </si>
  <si>
    <t>7046</t>
  </si>
  <si>
    <t>Sloha na dokumenty</t>
  </si>
  <si>
    <t>Dodání podkladů:
 Rozměr (velikost):formát A4
 Barva:modrá
 Materiál:papír
 Technologie aplikace loga:potiskem
 Jiné požadavky: 2klopy</t>
  </si>
  <si>
    <t>Dodání podkladů:
 Rozměr (velikost):formát A4
 Jiné požadavky:papírový blok, čtverečkovaný,cca 25listů</t>
  </si>
  <si>
    <t>Dodání podkladů: Samolepící reflexní  bločky v přebalu
 Rozměr (velikost):10,6x8x1,8 cm
 Jiné požadavky:1 přebal obsahuje 1 velký a 1 střední žlutý poznámkový blok a 5 malých barevných poznámkiových bloků</t>
  </si>
  <si>
    <t>Informační deska</t>
  </si>
  <si>
    <t>Dodání podkladů: tisk dle dodané předlohy
 Rozměr (velikost): A2
 Materiál: křídový papír
 Technologie aplikace: celobarevný tisk
 Jiné požadavky:</t>
  </si>
  <si>
    <t>Geoinovace - propagační předměty (duben 2011)</t>
  </si>
  <si>
    <t>Šerý Ondřej Mgr.</t>
  </si>
  <si>
    <t>184504@mail.muni.cz</t>
  </si>
  <si>
    <t>Geografický ústav</t>
  </si>
  <si>
    <t>PřF, Kotlářská 2, pavilon 05</t>
  </si>
  <si>
    <t>Kotlářská 267/2, 61137 Brno</t>
  </si>
  <si>
    <t>222</t>
  </si>
  <si>
    <t>Liškutínová Jarmila Ing.</t>
  </si>
  <si>
    <t>203043@mail.muni.cz</t>
  </si>
  <si>
    <t>Dodání podkladů: po oznámení vybraného dodavatele, nutná konzultace finálního návrhu (potisk pouze na přední straně)
 Rozměr (velikost): A5
 Jiné požadavky: kroužková vazba na delší straně bloku, recyklovaný papír, nelinkovaný, jednobarevné tvrdé kartonové desky, min. 50 listů</t>
  </si>
  <si>
    <t>Dodání podkladů: po oznámení vybraného dodavatele, nutná konzultace finálního návrhu 
 Rozměr (délka a průměr): délka kolem 15 cm, průměr min. 1 cm
 Typ náplně: kuličkové pero
 Barva náplně: modrá
 Materiál: plastová
 Barevnost: průhledná světlá barva
 Jiné požadavky: kovový klip</t>
  </si>
  <si>
    <t>Razitka OP VK</t>
  </si>
  <si>
    <t>Převzetí zboží po tel. domluvě:
 Dana Juřenčáková
 Oddělení pro výzkum, rozvoj a projektovou podporu
 Kamenice 5, budova A17, dv.č. 331
 625 00  Brno
 Tel.: 5 4949 6274
 E-mail: djurenc@med.muni.cz</t>
  </si>
  <si>
    <t>Razítko</t>
  </si>
  <si>
    <t>Dodání podkladů:viz. příloha
 Rozměr (velikost):štoček - rozměry tiskové plochy 45x30mm, 6 variant razítek, od každé varianty 1 ks
 Jiné požadavky:otočné razítko, barevné - černá barva, polštářek</t>
  </si>
  <si>
    <t>Odd.pro výzkum, rozvoj a projekt.podporu</t>
  </si>
  <si>
    <t>UKB, Kamenice 5, budova A17</t>
  </si>
  <si>
    <t>BHA18N03031</t>
  </si>
  <si>
    <t>bud. A17/331</t>
  </si>
  <si>
    <t>1111</t>
  </si>
  <si>
    <t>Sochorová Blanka Ing.</t>
  </si>
  <si>
    <t>63513@mail.muni.cz</t>
  </si>
  <si>
    <t>Dodání podkladů:viz. příloha
 Rozměr (velikost):štoček - rozměry tiskové plochy 55x30mm, 
 Jiné požadavky:otočné razítko-barevné (modrá barva), polštářek</t>
  </si>
  <si>
    <t>Dodání podkladů:vi. příloha
 Rozměr (velikost): rozměry tiskové plochy 50x20mm
 Jiné požadavky:dřevěné razítko (ilustrační obrázek v příloze)</t>
  </si>
  <si>
    <t>Děkanát</t>
  </si>
  <si>
    <t>BHA18N03013</t>
  </si>
  <si>
    <t>bud. A17/313</t>
  </si>
  <si>
    <t>Převzetí zboží po tel. domluvě:
 Ing. Jitka Smutná
 tel.: 549 49 4808</t>
  </si>
  <si>
    <t>Dodání podkladů:viz. příloha
 Rozměr (velikost): rozměry tiskové plochy 50x20mm
 Jiné požadavky:dřevěné razítko (ilustrační obrázek v příloze)</t>
  </si>
  <si>
    <t>Propagační předměty - NANOcontact</t>
  </si>
  <si>
    <t>Čech Jan Mgr.</t>
  </si>
  <si>
    <t>63843@mail.muni.cz</t>
  </si>
  <si>
    <t>Předměty musí splňovat pravidla publicity OP VK, zejména pokud se týká velikosti, barevnosti a umístění logolinků OPVK. Viz aktuální: http://www.msmt.cz/strukturalni-fondy/manualy-vizualni-identity</t>
  </si>
  <si>
    <t>Specifikace viz prilozeny soubor blok.txt v archivu blok.zip</t>
  </si>
  <si>
    <t>Ústav fyzikální elektroniky</t>
  </si>
  <si>
    <t>PřF, Kotlářská 2, pavilon 07</t>
  </si>
  <si>
    <t>BVB07N01005</t>
  </si>
  <si>
    <t>pav. 07/01005</t>
  </si>
  <si>
    <t>Před dodáním žádáme úpravu grafika s manažerem projektu - Mgr. Janem Čechem, tel: 549 49 32 19. Přejeme si být kontaktováni před dodáním do tisku - konzultace před konečným tiskem !!!</t>
  </si>
  <si>
    <t>7061</t>
  </si>
  <si>
    <t>Velikost: minimálně taková, aby bylo na propisku možno umístit horizontálně logolink OPVK-MU minimální verze a text "NANOcontact.cz"
 Rozložení potisku: viz propiska.pdf
 Typ náplně: kuličkové pero, stopa max. 0,7 mm
 Barva náplně: modrá
 Materiál: plast, grip pro uchopení v protiskluzovém provedení
 Barva propisky: bílá nebo průsvitná
 Technologie aplikace loga: logolink OPVK-MU i text NANOcontact.cz černou barvou 
 Jiné požadavky:
 * aplikace logolinku OPVK (minimální velikost, ochranné zóny, barevnost) se řídí dle "Manual vizualní identity OPVK (říjen 2009)"
 * Velikost loga OPVK-MU-minimalni-verze: minimální výška 7,5 mm</t>
  </si>
  <si>
    <t>Taška igelitová.
 Velikost: minimálně formát A3 navýšku, max. 1,3*formát A3.
 Rozložení potisku: viz taska-igelitova.pdf
 Barva tašky: světlá oranžová, zabarvení max. do ekvivalentu 60% černé 
 Jiné požadavky:
 * aplikace logolinku OPVK (minimální velikost, ochranné zóny, barevnost) se řídí dle "Manual vizualní identity OPVK (říjen 2009)"
 * Velikost loga: OPVK-MU-plna-verze: výška 50 mm, v případě nemožnosti potisku s výškou 50mm je min. výška loga OPVK-MU-plna-verze  40 mm</t>
  </si>
  <si>
    <t>Vlaječka včetně stojánku (39294100-0-9):
 Set vlaječky ČR a EU se stojánkem k umístění na stůl.
 Rozměr (velikost): min. velikost delší strany vlaječky 16cm, max. velikost delší strany vlaječky 25cm
 Materiál: polyester nebo satén
 Stojánek: stolní, kovový, dvojitý - typ "V", barva bílá nebo "chromová".
 Jiné požadavky: Požadujeme, aby vlaječky byly kompatibilní se stojánkem a naopak.</t>
  </si>
  <si>
    <t>Šňůrka na klíče</t>
  </si>
  <si>
    <t>Viz soubor snurka.txt v archivu snurka.zip</t>
  </si>
  <si>
    <t>Velikost: 0,2 - 0,3 l
 Rozložení potisku: viz hrnek.pdf
 Barva hrnku: vnější - světlá oranžová, zabarvení max. do ekvivalentu 60% černé, vnitřní - bílá nebo shodná s vnější
 Materiál: hrnek není z plastového materiálu
 Technologie aplikace loga: logolink OPVK-MU i text černou barvou 
 Jiné požadavky:
 * aplikace logolinku OPVK (minimální velikost, ochranné zóny, barevnost) se řídí dle "Manual vizualní identity OPVK (říjen 2009)"
 * Velikost loga OPVK-MU:
    * logolink OPVK-MU-plna-verze, výška 17 mm
    * v případě nemožnosti potisku logolinkem OPVK-MU plná verze s výškou 17 mm možno alternativně použít logolink OPVK-MU-minimalni-verze s výškou 10 mm</t>
  </si>
  <si>
    <t>Hošková Kateřina Mgr.</t>
  </si>
  <si>
    <t>9127@mail.muni.cz</t>
  </si>
  <si>
    <t>Dodání podkladů:
 Rozměr (velikost):
 Materiál:
 Technologie aplikace loga:
 Jiné požadavky: Stojánek na dvě vlaječky + dvě vlaječky - EU a ČR (náhled viz obrázek)</t>
  </si>
  <si>
    <t>Akademické centrum rozvoje soft skills</t>
  </si>
  <si>
    <t>FF, Grohova 7, budova C</t>
  </si>
  <si>
    <t>Arna Nováka 1/1, 60200 Brno</t>
  </si>
  <si>
    <t>BVA03N01030</t>
  </si>
  <si>
    <t>bud. C/01030</t>
  </si>
  <si>
    <t>0001</t>
  </si>
  <si>
    <t>Jurtík Ivo Ing.</t>
  </si>
  <si>
    <t>213180@mail.muni.cz</t>
  </si>
  <si>
    <t>Dodání podkladů: ano
 Rozměr (délka a průměr ? zadejte minimální a maximální přípustné hodnoty): 13 - 15 cm
 Typ náplně: kuličková
 Barva náplně: modrá
 Materiál: plast - kov
 Barevnost:zelená - světlejší
 Technologie aplikace loga: houbičkou
 Jiné požadavky: Design propisky přibližně dle přiloženého obrázku, potisk tmavě modrý, na jedné straně logolink ESF (viz příloha) a webové stránky www.projekt-across.cz + logo (viz příloha)</t>
  </si>
  <si>
    <t>trička,elektronika</t>
  </si>
  <si>
    <t>Janoušková Jana</t>
  </si>
  <si>
    <t>2090@mail.muni.cz</t>
  </si>
  <si>
    <t>Dodání podkladů: elektronicky,soubor s logem CSIRT-MU-rgb-bile.pdf
 Rozměr (velikost):
 32 ks pánské M
 32 ks pánské L
 16 ks pánské XL
 8 ks dámské S
 8 ks dámské M
 4 ks dámské L
 Barva:
 modrá, co nejbližší barvě Pantone 280 C
 Materiál:
 100% bavlna
 Technologie aplikace loga:
 sítotisk na přední starně do velikosti  max A6, 1 barva (bílé logo)
 Gramáž:
 min. 160g/m2, max. 200g/m2
 Dámské/pánské:
 celkem 80 ks pánské
 celkem 20 ks dámské
 Střih(tričko/polokošile):
 pánské tričko s krátkým rukávem s výstřihem do tvaru O
 dámské tričko s krátkým rukávem s výstřihem do tvaru V
 Jiné požadavky:
 zdrojené švy, přesná velikost loga a jeho umístění bude dojednáno, doprava k zákazníkovi</t>
  </si>
  <si>
    <t>Ústav výpočetní techniky</t>
  </si>
  <si>
    <t>FI, Botanická 68a</t>
  </si>
  <si>
    <t>Botanická 554/68a, 60200 Brno</t>
  </si>
  <si>
    <t>BNA01N02044</t>
  </si>
  <si>
    <t>C212</t>
  </si>
  <si>
    <t>8306</t>
  </si>
  <si>
    <t>Ledvinka Jaroslav Ing.</t>
  </si>
  <si>
    <t>510@mail.muni.cz</t>
  </si>
  <si>
    <t>Dodání podkladů: elektronicky, soubor s logem CSIRT-MU-rgb-bile.pdf
 Rozměr (délka a průměr - zadejte minimální a maximální přípustné hodnoty):
 délka: 130-160mm
 průměr: 8-12mm
 Typ náplně: kuličkové pero
 Barva náplně: modrá
 Materiál: plast
 Barevnost: dominantně modrá, co nejbližší barvě Pantone 280 C
 Technologie aplikace loga: tampónový tisk
 Jiné požadavky: Části propisky, které budou jiné než modré, by měli mít povrchovou úpravu, která zajistí kovový vzhled. Propiska by měla mít cylindrický tvar, maximálně je přípustné drobné prohnutí. Logo bude vyvedeno jednobarevně, bíle. Rozhodujícím kritériem výběru je cena a design. Požadujeme, aby součástí nabídky každého uchazeče bylo několik různých designových variant.Doprava k zázakníkovi.</t>
  </si>
  <si>
    <t>Tužka</t>
  </si>
  <si>
    <t>Dodání podkladů:  elektronicky,soubor s logem CSIRT-MU-rgb-bile.pdf
 Rozměr (délka a průměr - zadejte minimální a maximální přípustné hodnoty): 
 průměr: 6,5 - 7,5 mm
 Tvrdost: HB
 Barva: modrá, co nejbližší barvě Pantone 280 c
 Technologie aplikace loga: 
 Jiné požadavky: Logo vyvedeno jednobarevně, bíle</t>
  </si>
  <si>
    <t>Dodání podkladů: elektronicky, soubor s logem CSIRT-MU-rgb-bile.pdf
 Druh elektroniky: LED svítilna s přívěškem na klíče
 Barva: modrá, co nejbližší barvě Pantone 280 C
 Technologie aplikace loga: tampónový tisk
 Jiné požadavky: délka 6 - 7cm, průměr 1,5 - 2cm, včetně baterií, vyměnitelné baterie. Přesná velikost loga a jeho přesné umístění bude dojednáno. Doprava k zákazníkovi.</t>
  </si>
  <si>
    <t>Dodání podkladů:
 Rozměr (velikost): Chlopňová deska A4
 Barva: Bílá
 Materiál: Papír
 Technologie aplikace loga:
 Jiné požadavky: Grafický návrh přední a zadní strany a tvar desek je v přiložených souborech.</t>
  </si>
  <si>
    <t>Prosíme o osobní kontakt ohledně upřesnění a dodání grafických podkladů pro tisk.</t>
  </si>
  <si>
    <t>Modulární systém DVPP 7024</t>
  </si>
  <si>
    <t>Vicherek Pavel Mgr.</t>
  </si>
  <si>
    <t>17765@mail.muni.cz</t>
  </si>
  <si>
    <t>Rozměr (velikost):70 x 32 mm
 Materiál:papírová samolepka s lesklým povrchem
 Technologie aplikace loga:digitální tisk
 Jiné požadavky:základní logolink OP VK (logo ESF s textem, logo EU s textem, logo MŠMT s textem a logo OP VK s textem), černobílé provedení, český jazyk, horizontální řazení log, ve shodě s Manuálem vizuální identity OP VK</t>
  </si>
  <si>
    <t>PřF, Kotlářská 2, pavilon 01</t>
  </si>
  <si>
    <t>BVB01N02011a</t>
  </si>
  <si>
    <t>pav. 01/02011a</t>
  </si>
  <si>
    <t>Nutno postupovat ve shodě s Manuálem vizuální identity OP VK, kontrola grafického řešení nutná.</t>
  </si>
  <si>
    <t>7024</t>
  </si>
  <si>
    <t>Seilerová Pavla Ing.</t>
  </si>
  <si>
    <t>113564@mail.muni.cz</t>
  </si>
  <si>
    <t>Razitko - hlavni ucetni</t>
  </si>
  <si>
    <t>Dodání podkladů:viz. příloha
 Rozměr (velikost): rozměry tiskové plochy 50x20mm
 Jiné požadavky:otočné razítko-barevné (modrá barva), polštářek</t>
  </si>
  <si>
    <t>Propagační předměty na letní školu MatBiol 2011</t>
  </si>
  <si>
    <t>Schneiderová Simona</t>
  </si>
  <si>
    <t>111812@mail.muni.cz</t>
  </si>
  <si>
    <t>Dodání podkladů:v příloze
 Obsah: 300 ml
 Materiál: nerez
 Technologie aplikace loga: pískování
 Jiné požadavky: dvoustěnný nerez</t>
  </si>
  <si>
    <t>Institut biostatistiky a analýz</t>
  </si>
  <si>
    <t>BHA02N07017</t>
  </si>
  <si>
    <t>bud. 1/617</t>
  </si>
  <si>
    <t>2009</t>
  </si>
  <si>
    <t>Juranová Marie Ing.</t>
  </si>
  <si>
    <t>98452@mail.muni.cz</t>
  </si>
  <si>
    <t>Dodání podkladů: v příloze
 Rozměr (velikost): 20x480mm
 Barva:zelená
 Barva tisku: bílá
 Materiál: bavlna+kov
 Technologie aplikace loga: tisk
 Jiné požadavky:</t>
  </si>
  <si>
    <t>Mořkovská Lucie  DiS.</t>
  </si>
  <si>
    <t>49109@mail.muni.cz</t>
  </si>
  <si>
    <t>Dodání podkladů: elektronicky emailem
 Rozměr (velikost): A5
 Jiné požadavky:
 barevnost - 1/0 (modro-bílý), papír ofset 80g, lepeno po 50 listech, krycí list vzadu
 náhled viz nahraný soubor</t>
  </si>
  <si>
    <t>Mezinárodní politologický ústav</t>
  </si>
  <si>
    <t>FSS, Joštova 10</t>
  </si>
  <si>
    <t>Joštova 218/10, 60200 Brno</t>
  </si>
  <si>
    <t>BMB02N04026</t>
  </si>
  <si>
    <t>5010</t>
  </si>
  <si>
    <t>Foukalová Jana Ing.</t>
  </si>
  <si>
    <t>1521@mail.muni.cz</t>
  </si>
  <si>
    <t>Propagagační předměty IBA  OPVK</t>
  </si>
  <si>
    <t>Hanušová Katarína Ing.</t>
  </si>
  <si>
    <t>112870@mail.muni.cz</t>
  </si>
  <si>
    <t>Plastová propiska s klipsou, barva modrá, kovové doplňky (hrot propisky, klipsa), gumový grip,
 potisk 1 - barva stříbrná, grafický návrh potisku (velikost, umístění na tělo propisky), dle zadaných podkladů, které budou předloženy dodavateli před podpisem smlouvy</t>
  </si>
  <si>
    <t>PřF, Kotlářská 2, pavilon 11</t>
  </si>
  <si>
    <t>2017</t>
  </si>
  <si>
    <t>Grolichová Magdalena Mgr.</t>
  </si>
  <si>
    <t>108842@mail.muni.cz</t>
  </si>
  <si>
    <t>Blok poznámkový, lepený v hlavě, nelinkovaný, bílý papír 80g/m2, formát A5, přebal bloku z bílého křídového papíru 200g/m2, zadní strana karton 300g/m2 , počet listů 50
 potisk každého listu 1/0, potisk přebalu 1/0, grafický návrh přebalu a kreativy stránek bloku dle zadaných podkladů, které budou předloženy dodavateli před podpisem smlouvy</t>
  </si>
  <si>
    <t>2018</t>
  </si>
  <si>
    <t>bavlna + kov, vel. 20 x 480  mm, barva modrá
 potisk barva černá -  dle zadaných podkladů, které budou předloženy dodavateli před podpisem smlouvy</t>
  </si>
  <si>
    <t>barva tmavě modrá, rozměry tašky 22 x 10 x 31 cm 
 potisk barva stříbrná  -  dle zadaných podkladů, které budou předloženy dodavateli před podpisem smlouvy</t>
  </si>
  <si>
    <t>Dodání podkladů: elektronicky emailem
 Rozměr (velikost): A4
 Barva: 1/0 - modro-bílá
 Materiál: papír křída 300g,
 Technologie aplikace loga: lamino mat
 Jiné požadavky:</t>
  </si>
  <si>
    <t>Dodání podkladů: emailem
 Rozměr (délka a průměr - zadejte minimální a maximální přípustné hodnoty): kuličkové pero typ viz obrázek
 Typ náplně: 
 Barva náplně: modrá 
 Materiál: plast (tělo propisky), hrot kovový 
 Barevnost: modrá navy 
 Technologie aplikace loga: stříbrná barva, potisk
 Jiné požadavky:</t>
  </si>
  <si>
    <t>Doležalová Iva Bc.</t>
  </si>
  <si>
    <t>182288@mail.muni.cz</t>
  </si>
  <si>
    <t>Přiložené motivy je pouze pracovní verzí! Finální podklady motivů pro vytištění na banner a desky a další podrobnosti dodáme - prosíme o zkontaktování na 549493734.</t>
  </si>
  <si>
    <t>Přiložený motiv je pouze pracovní verzí! Finální podklad motivu pro vytištění na banner (poster) a další podrobnosti dodáme - prosíme o zkontaktování na 549493734.
 Dodání podkladů: dodá objednavatel
 Rozměr (velikost): cca 850 x 2150 mm
 Materiál: plachtovina PVC
 Jiné požadavky: olištování posteru + háčky/závěsná očka na zavěšení + součástí dodání POUZDRO pro přenos posteru
 Cena: max. 2500Kč</t>
  </si>
  <si>
    <t>Akademické centrum osobnost.rozvoje</t>
  </si>
  <si>
    <t>FF, Joštova 13, budova M</t>
  </si>
  <si>
    <t>Joštova 220/13, 66243 Brno</t>
  </si>
  <si>
    <t>BMB05P01011</t>
  </si>
  <si>
    <t>bud. M/S111</t>
  </si>
  <si>
    <t>Přiložený motiv je pouze pracovní verzí! Finální podklad motivu pro vytištění na banner (poster) a další podrobnosti dodáme - prosíme o zkontaktování na 549493734.</t>
  </si>
  <si>
    <t>0018</t>
  </si>
  <si>
    <t>Přiložený motiv je pouze pracovní verzí! Finální podklad motivu pro vytištění na desky a další podrobnosti dodáme - prosíme o zkontaktování na 549493734.
 Dodání podkladů: dodá objednavatel
 Rozměr (velikost): desky pro formát A4 
 Barva: viz přiložený motiv
 Materiál: gramáž min. 200g/m2
 Jiné požadavky: řešení zalomení desek viz přiložená pracovní verze motivu, povrch desek MATNÝ
 Cena: max. 20Kč/ks</t>
  </si>
  <si>
    <t>Přiložený motiv je pouze pracovní verzí! Finální podklad motivu pro vytištění na desky a další podrobnost dodáme - prosíme o zkontaktování na 549493734.</t>
  </si>
  <si>
    <t>Přiložené motivy jsou pouze pracovní verzí! Finální podklady motivů pro vytištění na banner a další podrobnosti dodáme - prosíme o zkontaktování na 549493734.</t>
  </si>
  <si>
    <t>0019</t>
  </si>
  <si>
    <t>Sloha k promocím</t>
  </si>
  <si>
    <t>Voráčová Naďa Ing.</t>
  </si>
  <si>
    <t>Název: Sloha s klopou
 Formát rozložený: 505x300 mm
 Barevnost: 4/4
 Materiál: křída mat, 350g/m2
 Úprava: 2x rylka, složení</t>
  </si>
  <si>
    <t>Studijní oddělení</t>
  </si>
  <si>
    <t>BPA11N03018</t>
  </si>
  <si>
    <t>Navrátil Tomáš Mgr. Bc. DiS.</t>
  </si>
  <si>
    <t>70642@mail.muni.cz</t>
  </si>
  <si>
    <t>5001</t>
  </si>
  <si>
    <t>Kuchovský Ondřej Ing.</t>
  </si>
  <si>
    <t>13444@mail.muni.cz</t>
  </si>
  <si>
    <t>Celkem</t>
  </si>
  <si>
    <t xml:space="preserve">Barva balónku:bílá
 Průměr v nafouknutém stavu 27cm
 váha: 2,7g
 objem: 10 l
 barva potisku: 2/0 (žlutá a hnědofialová: Pantone 1815 C, CMYK 18,98,86,56, RGB 120,35,39)
 soubor s logy pro potisk v příloze
</t>
  </si>
  <si>
    <t>Dodání podkladů: grafická specifikace dle přiloženého tiskového PDF
 Rozměr (velikost): 300 - 400 ml, s kruhovou základnou
 Barva:  vnější - zelená Pantone 368 s bílým logem, vnitřní - bílá 
 Materiál: keramika
 Technologie aplikace loga: vypalovaný potisk</t>
  </si>
  <si>
    <t>RMU, Žerotínovo nám. 10</t>
  </si>
  <si>
    <t>BMA01N01022</t>
  </si>
  <si>
    <t>6102</t>
  </si>
  <si>
    <t>RMU, Žerotínovo nám. 11</t>
  </si>
  <si>
    <t>BMA01N01023</t>
  </si>
  <si>
    <t>6103</t>
  </si>
  <si>
    <t>20652-a</t>
  </si>
  <si>
    <t>20653-b</t>
  </si>
  <si>
    <t>20652-b</t>
  </si>
  <si>
    <t>20652-c</t>
  </si>
  <si>
    <t>Vlajka CEITEC, grafická specifikace vlajky dle přiloženého tiskového PDF.
 Rozměr (velikost): 100 x 150 cm
 Materiál: osnovní pletenina ze 100% polyesteru
 Barevnost vlajky CEITEC: zelené Pantone 368C
 Technologie aplikace loga: sítotisk
 Jiné požadavky: stojan na vlajky - 1 ks trojramenný barva stříbrná - chrom, 1 ks vlajka CEITEC CZ a 1 ks vlajka CEITEC ENG</t>
  </si>
  <si>
    <t>Grafická specifikace vlajky CEITEC dle přiloženého tiskového PDF. 
 Barevnost: pantone 368C
 Rozměr (velikost): 11 x 16 cm
 Materiál: lesklý satén, vnitřní vyztužení, obšité
 Stojan: trojramenný (2ks), barva stříbrná (chrom), počet 6 ks
 Technologie aplikace loga: sítotisk
 Barevnost: pantone 368C
 Jiné požadavky CEITEC CZ 3 ks, vlajka CEITEC ENG 3 ks</t>
  </si>
  <si>
    <t xml:space="preserve">Vlajka CR standardním formátu. Rozměr (velikost): 11 x 16 cm
 Materiál: lesklý satén, vnitřní vyztužení, obšité
 Stojan: trojramenný (2ks), barva stříbrná (chrom), počet 6 ks
 </t>
  </si>
  <si>
    <t xml:space="preserve">Vlajka EU ve standardním formátu. Rozměr (velikost): 11 x 16 cm
 Materiál: lesklý satén, vnitřní vyztužení, obšité
 Stojan: trojramenný (2 ks), barva stříbrná (chrom), počet 6 ks
 </t>
  </si>
  <si>
    <t>Vlajka ČR dle standardů. Rozměr (velikost): 100 x 150 cm
 Materiál: osnovní pletenina ze 100% polyesteru
  Jiné požadavky: stojan na vlajky 1 ks jednoramenný, barva stříbrná - chrom</t>
  </si>
  <si>
    <t>Vlaječka bez stojánku</t>
  </si>
  <si>
    <t>Poznámka dodavatele</t>
  </si>
  <si>
    <t>20668 - rozměr 330x146x440, taška laminovaná,bavlněné ucho, potisk z jedné strany dle náhledu</t>
  </si>
  <si>
    <t>23445 - rozměr 49x29mm,Trodat otočné</t>
  </si>
  <si>
    <t>23474 - rozměr 59x32mm,Trodat otočné</t>
  </si>
  <si>
    <t>23600 - rozměr 57x21mm,Trodat otočné</t>
  </si>
  <si>
    <t>23602 - rozměr 57x21mm,Trodat otočné</t>
  </si>
  <si>
    <t>24248 - rozměr 35x50 cm,55mi,oranžová standard</t>
  </si>
  <si>
    <t>Počet ks</t>
  </si>
  <si>
    <t>Jednotková cena bez DPH v Kč</t>
  </si>
  <si>
    <t>Celková cena za položku (bez DPH) v Kč</t>
  </si>
  <si>
    <t xml:space="preserve">Celková cena za položku (včetně DPH) v Kč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</si>
</sst>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numFmt numFmtId="173" formatCode="mmm/yyyy"/>
  </numFmts>
  <fonts count="5">
    <font>
      <sz val="10"/>
      <name val="Arial"/>
      <family val="0"/>
    </font>
    <font>
      <b/>
      <sz val="10"/>
      <name val="Arial"/>
      <family val="0"/>
    </font>
    <font>
      <u val="single"/>
      <sz val="10"/>
      <color indexed="36"/>
      <name val="Arial"/>
      <family val="0"/>
    </font>
    <font>
      <u val="single"/>
      <sz val="10"/>
      <color indexed="12"/>
      <name val="Arial"/>
      <family val="0"/>
    </font>
    <font>
      <sz val="8"/>
      <name val="Arial"/>
      <family val="0"/>
    </font>
  </fonts>
  <fills count="11">
    <fill>
      <patternFill/>
    </fill>
    <fill>
      <patternFill patternType="gray125"/>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53"/>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9">
    <border>
      <left/>
      <right/>
      <top/>
      <bottom/>
      <diagonal/>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style="hair">
        <color indexed="63"/>
      </left>
      <right style="hair">
        <color indexed="63"/>
      </right>
      <top>
        <color indexed="8"/>
      </top>
      <bottom style="hair">
        <color indexed="63"/>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color indexed="8"/>
      </left>
      <right>
        <color indexed="63"/>
      </right>
      <top style="double">
        <color indexed="8"/>
      </top>
      <bottom>
        <color indexed="8"/>
      </bottom>
    </border>
    <border>
      <left>
        <color indexed="63"/>
      </left>
      <right>
        <color indexed="63"/>
      </right>
      <top style="double">
        <color indexed="8"/>
      </top>
      <bottom>
        <color indexed="8"/>
      </bottom>
    </border>
    <border>
      <left>
        <color indexed="63"/>
      </left>
      <right>
        <color indexed="8"/>
      </right>
      <top style="double">
        <color indexed="8"/>
      </top>
      <botto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cellStyleXfs>
  <cellXfs count="34">
    <xf numFmtId="0" fontId="0" fillId="0" borderId="0" xfId="0" applyAlignment="1">
      <alignment/>
    </xf>
    <xf numFmtId="0" fontId="1" fillId="0" borderId="1" xfId="0" applyFont="1" applyBorder="1" applyAlignment="1">
      <alignment horizontal="center" vertical="center" wrapText="1"/>
    </xf>
    <xf numFmtId="0" fontId="1" fillId="2" borderId="2" xfId="0" applyFont="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Font="1" applyAlignment="1">
      <alignment horizontal="right" vertical="top"/>
    </xf>
    <xf numFmtId="172" fontId="0" fillId="0" borderId="0" xfId="0" applyFont="1" applyAlignment="1">
      <alignment horizontal="center" vertical="top"/>
    </xf>
    <xf numFmtId="49" fontId="0" fillId="0" borderId="0" xfId="0" applyFont="1" applyAlignment="1">
      <alignment horizontal="left" vertical="top" wrapText="1"/>
    </xf>
    <xf numFmtId="4" fontId="0" fillId="3" borderId="3" xfId="0" applyFont="1" applyBorder="1" applyAlignment="1" applyProtection="1">
      <alignment horizontal="right" vertical="top"/>
      <protection locked="0"/>
    </xf>
    <xf numFmtId="3" fontId="0" fillId="3" borderId="3" xfId="0" applyFont="1" applyBorder="1" applyAlignment="1" applyProtection="1">
      <alignment horizontal="right" vertical="top"/>
      <protection locked="0"/>
    </xf>
    <xf numFmtId="4" fontId="0" fillId="0" borderId="0" xfId="0" applyFont="1" applyAlignment="1">
      <alignment horizontal="right" vertical="top"/>
    </xf>
    <xf numFmtId="0" fontId="1" fillId="4" borderId="4" xfId="0" applyFont="1" applyBorder="1" applyAlignment="1">
      <alignment horizontal="left" vertical="top"/>
    </xf>
    <xf numFmtId="4" fontId="1" fillId="4" borderId="4" xfId="0" applyFont="1" applyBorder="1" applyAlignment="1">
      <alignment horizontal="right" vertical="top"/>
    </xf>
    <xf numFmtId="0" fontId="1" fillId="0" borderId="5" xfId="0" applyFont="1" applyBorder="1" applyAlignment="1">
      <alignment horizontal="left" vertical="top"/>
    </xf>
    <xf numFmtId="0" fontId="1" fillId="5" borderId="0" xfId="0" applyFont="1" applyAlignment="1">
      <alignment horizontal="left" vertical="top"/>
    </xf>
    <xf numFmtId="4" fontId="1" fillId="5" borderId="0" xfId="0" applyFont="1" applyAlignment="1">
      <alignment horizontal="right" vertical="top"/>
    </xf>
    <xf numFmtId="0" fontId="3" fillId="0" borderId="0" xfId="17" applyAlignment="1">
      <alignment/>
    </xf>
    <xf numFmtId="0" fontId="1" fillId="6" borderId="2" xfId="0" applyFont="1" applyFill="1" applyBorder="1" applyAlignment="1">
      <alignment horizontal="center" vertical="center" wrapText="1"/>
    </xf>
    <xf numFmtId="0" fontId="4" fillId="0" borderId="0" xfId="0" applyFont="1" applyAlignment="1">
      <alignment/>
    </xf>
    <xf numFmtId="0" fontId="0" fillId="0" borderId="0" xfId="0" applyAlignment="1">
      <alignment/>
    </xf>
    <xf numFmtId="0" fontId="1" fillId="5" borderId="0" xfId="0" applyFont="1" applyAlignment="1">
      <alignment horizontal="left" vertical="top"/>
    </xf>
    <xf numFmtId="0" fontId="1" fillId="4" borderId="4" xfId="0" applyFont="1" applyBorder="1" applyAlignment="1">
      <alignment horizontal="left" vertical="top"/>
    </xf>
    <xf numFmtId="0" fontId="1" fillId="7" borderId="1" xfId="0" applyFont="1" applyBorder="1" applyAlignment="1">
      <alignment horizontal="left" vertical="top"/>
    </xf>
    <xf numFmtId="0" fontId="1" fillId="8" borderId="1" xfId="0" applyFont="1" applyBorder="1" applyAlignment="1">
      <alignment horizontal="center" vertical="center" wrapText="1"/>
    </xf>
    <xf numFmtId="0" fontId="1" fillId="9" borderId="1" xfId="0" applyFont="1" applyBorder="1" applyAlignment="1">
      <alignment horizontal="center" vertical="center" wrapText="1"/>
    </xf>
    <xf numFmtId="0" fontId="1" fillId="0" borderId="1" xfId="0" applyFont="1" applyBorder="1" applyAlignment="1">
      <alignment horizontal="center" vertical="center" wrapText="1"/>
    </xf>
    <xf numFmtId="0" fontId="1" fillId="10" borderId="1" xfId="0" applyFont="1" applyBorder="1" applyAlignment="1">
      <alignment horizontal="center" vertical="center" wrapText="1"/>
    </xf>
    <xf numFmtId="0" fontId="1" fillId="2" borderId="2" xfId="0" applyFont="1" applyBorder="1" applyAlignment="1">
      <alignment horizontal="center" vertical="center" textRotation="90" wrapText="1"/>
    </xf>
    <xf numFmtId="0" fontId="1" fillId="4" borderId="6" xfId="0" applyFont="1" applyBorder="1" applyAlignment="1">
      <alignment horizontal="center" vertical="top"/>
    </xf>
    <xf numFmtId="0" fontId="1" fillId="4" borderId="7" xfId="0" applyFont="1" applyBorder="1" applyAlignment="1">
      <alignment horizontal="center" vertical="top"/>
    </xf>
    <xf numFmtId="0" fontId="1" fillId="4" borderId="8" xfId="0" applyFont="1" applyBorder="1" applyAlignment="1">
      <alignment horizontal="center" vertical="top"/>
    </xf>
    <xf numFmtId="0" fontId="1" fillId="0" borderId="5" xfId="0" applyFont="1" applyBorder="1" applyAlignment="1">
      <alignment horizontal="left" vertical="top" wrapText="1"/>
    </xf>
    <xf numFmtId="0" fontId="1" fillId="4" borderId="4" xfId="0" applyFont="1" applyBorder="1" applyAlignment="1">
      <alignment horizontal="left" vertical="top" wrapText="1"/>
    </xf>
    <xf numFmtId="0" fontId="0" fillId="0" borderId="0" xfId="0" applyAlignment="1">
      <alignment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5"/>
  <sheetViews>
    <sheetView tabSelected="1" workbookViewId="0" topLeftCell="I1">
      <pane ySplit="5" topLeftCell="BM99" activePane="bottomLeft" state="frozen"/>
      <selection pane="topLeft" activeCell="A1" sqref="A1"/>
      <selection pane="bottomLeft" activeCell="AM1" sqref="AM1:AM16384"/>
    </sheetView>
  </sheetViews>
  <sheetFormatPr defaultColWidth="9.140625" defaultRowHeight="12.75"/>
  <cols>
    <col min="1" max="1" width="8.8515625" style="0" customWidth="1"/>
    <col min="2" max="2" width="17.28125" style="0" customWidth="1"/>
    <col min="3" max="3" width="14.7109375" style="0" customWidth="1"/>
    <col min="4" max="4" width="12.8515625" style="0" customWidth="1"/>
    <col min="5" max="5" width="19.8515625" style="0" customWidth="1"/>
    <col min="6" max="6" width="10.421875" style="0" customWidth="1"/>
    <col min="7" max="7" width="14.7109375" style="0" customWidth="1"/>
    <col min="8" max="8" width="6.00390625" style="0" hidden="1" customWidth="1"/>
    <col min="9" max="9" width="46.8515625" style="0" customWidth="1"/>
    <col min="10" max="10" width="5.28125" style="0" customWidth="1"/>
    <col min="11" max="11" width="15.8515625" style="0" customWidth="1"/>
    <col min="12" max="12" width="8.7109375" style="0" customWidth="1"/>
    <col min="13" max="13" width="13.8515625" style="0" customWidth="1"/>
    <col min="14" max="14" width="4.140625" style="0" hidden="1" customWidth="1"/>
    <col min="15" max="15" width="32.8515625" style="0" hidden="1" customWidth="1"/>
    <col min="16" max="16" width="7.28125" style="0" hidden="1" customWidth="1"/>
    <col min="17" max="17" width="27.00390625" style="0" hidden="1" customWidth="1"/>
    <col min="18" max="18" width="37.421875" style="0" hidden="1" customWidth="1"/>
    <col min="19" max="19" width="49.28125" style="0" hidden="1" customWidth="1"/>
    <col min="20" max="20" width="37.421875" style="0" hidden="1" customWidth="1"/>
    <col min="21" max="21" width="26.421875" style="33" customWidth="1"/>
    <col min="22" max="22" width="12.8515625" style="0" hidden="1" customWidth="1"/>
    <col min="23" max="23" width="14.00390625" style="0" hidden="1" customWidth="1"/>
    <col min="24" max="24" width="16.421875" style="0" hidden="1" customWidth="1"/>
    <col min="25" max="25" width="9.421875" style="0" hidden="1" customWidth="1"/>
    <col min="26" max="26" width="16.421875" style="0" hidden="1" customWidth="1"/>
    <col min="27" max="27" width="28.140625" style="0" hidden="1" customWidth="1"/>
    <col min="28" max="28" width="18.7109375" style="0" hidden="1" customWidth="1"/>
    <col min="29" max="29" width="23.421875" style="0" hidden="1" customWidth="1"/>
    <col min="30" max="30" width="34.00390625" style="0" hidden="1" customWidth="1"/>
    <col min="31" max="31" width="41.00390625" style="0" hidden="1" customWidth="1"/>
    <col min="32" max="32" width="30.421875" style="0" hidden="1" customWidth="1"/>
    <col min="33" max="33" width="8.140625" style="0" customWidth="1"/>
    <col min="34" max="34" width="4.57421875" style="0" customWidth="1"/>
    <col min="35" max="35" width="6.28125" style="0" customWidth="1"/>
    <col min="36" max="36" width="9.8515625" style="0" customWidth="1"/>
    <col min="37" max="37" width="11.140625" style="0" customWidth="1"/>
    <col min="38" max="38" width="11.7109375" style="0" customWidth="1"/>
    <col min="39" max="39" width="70.140625" style="0" hidden="1" customWidth="1"/>
  </cols>
  <sheetData>
    <row r="1" spans="1:38" ht="16.5" customHeight="1">
      <c r="A1" s="22" t="s">
        <v>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6.5" customHeight="1">
      <c r="A3" s="23" t="s">
        <v>7</v>
      </c>
      <c r="B3" s="23"/>
      <c r="C3" s="23"/>
      <c r="D3" s="23"/>
      <c r="E3" s="23"/>
      <c r="F3" s="24" t="s">
        <v>8</v>
      </c>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row>
    <row r="4" spans="1:38" ht="16.5" customHeight="1">
      <c r="A4" s="25"/>
      <c r="B4" s="25"/>
      <c r="C4" s="25"/>
      <c r="D4" s="25"/>
      <c r="E4" s="25"/>
      <c r="F4" s="25"/>
      <c r="G4" s="25"/>
      <c r="H4" s="25"/>
      <c r="I4" s="25"/>
      <c r="J4" s="25"/>
      <c r="K4" s="26"/>
      <c r="L4" s="26"/>
      <c r="M4" s="26"/>
      <c r="N4" s="26"/>
      <c r="O4" s="26"/>
      <c r="P4" s="26"/>
      <c r="Q4" s="25"/>
      <c r="R4" s="25"/>
      <c r="S4" s="25"/>
      <c r="T4" s="25"/>
      <c r="U4" s="25"/>
      <c r="V4" s="26" t="s">
        <v>10</v>
      </c>
      <c r="W4" s="26"/>
      <c r="X4" s="26"/>
      <c r="Y4" s="26"/>
      <c r="Z4" s="26"/>
      <c r="AA4" s="25"/>
      <c r="AB4" s="25"/>
      <c r="AC4" s="25"/>
      <c r="AD4" s="25"/>
      <c r="AE4" s="25"/>
      <c r="AF4" s="25"/>
      <c r="AG4" s="25"/>
      <c r="AH4" s="25"/>
      <c r="AI4" s="25"/>
      <c r="AJ4" s="25"/>
      <c r="AK4" s="25"/>
      <c r="AL4" s="25"/>
    </row>
    <row r="5" spans="1:39" ht="74.25" customHeight="1">
      <c r="A5" s="2" t="s">
        <v>11</v>
      </c>
      <c r="B5" s="2" t="s">
        <v>12</v>
      </c>
      <c r="C5" s="2" t="s">
        <v>14</v>
      </c>
      <c r="D5" s="2" t="s">
        <v>16</v>
      </c>
      <c r="E5" s="2" t="s">
        <v>17</v>
      </c>
      <c r="F5" s="2" t="s">
        <v>18</v>
      </c>
      <c r="G5" s="2" t="s">
        <v>21</v>
      </c>
      <c r="H5" s="2"/>
      <c r="I5" s="2" t="s">
        <v>23</v>
      </c>
      <c r="J5" s="27" t="s">
        <v>310</v>
      </c>
      <c r="K5" s="2" t="s">
        <v>29</v>
      </c>
      <c r="L5" s="2" t="s">
        <v>30</v>
      </c>
      <c r="M5" s="2" t="s">
        <v>31</v>
      </c>
      <c r="N5" s="2" t="s">
        <v>32</v>
      </c>
      <c r="O5" s="2" t="s">
        <v>33</v>
      </c>
      <c r="P5" s="2" t="s">
        <v>34</v>
      </c>
      <c r="Q5" s="2" t="s">
        <v>35</v>
      </c>
      <c r="R5" s="2" t="s">
        <v>36</v>
      </c>
      <c r="S5" s="2" t="s">
        <v>37</v>
      </c>
      <c r="T5" s="2" t="s">
        <v>38</v>
      </c>
      <c r="U5" s="2" t="s">
        <v>39</v>
      </c>
      <c r="V5" s="2" t="s">
        <v>41</v>
      </c>
      <c r="W5" s="2" t="s">
        <v>42</v>
      </c>
      <c r="X5" s="2" t="s">
        <v>43</v>
      </c>
      <c r="Y5" s="2" t="s">
        <v>44</v>
      </c>
      <c r="Z5" s="2" t="s">
        <v>45</v>
      </c>
      <c r="AA5" s="2" t="s">
        <v>46</v>
      </c>
      <c r="AB5" s="2" t="s">
        <v>47</v>
      </c>
      <c r="AC5" s="2" t="s">
        <v>48</v>
      </c>
      <c r="AD5" s="2" t="s">
        <v>49</v>
      </c>
      <c r="AE5" s="2" t="s">
        <v>50</v>
      </c>
      <c r="AF5" s="2" t="s">
        <v>51</v>
      </c>
      <c r="AG5" s="2" t="s">
        <v>311</v>
      </c>
      <c r="AH5" s="27" t="s">
        <v>53</v>
      </c>
      <c r="AI5" s="2" t="s">
        <v>54</v>
      </c>
      <c r="AJ5" s="2" t="s">
        <v>312</v>
      </c>
      <c r="AK5" s="2" t="s">
        <v>313</v>
      </c>
      <c r="AL5" s="2" t="s">
        <v>57</v>
      </c>
      <c r="AM5" s="17" t="s">
        <v>303</v>
      </c>
    </row>
    <row r="6" spans="1:38" ht="64.5" thickBot="1">
      <c r="A6" s="3">
        <v>8385</v>
      </c>
      <c r="B6" s="4" t="s">
        <v>60</v>
      </c>
      <c r="C6" s="4" t="s">
        <v>61</v>
      </c>
      <c r="D6" s="4">
        <v>549494808</v>
      </c>
      <c r="E6" s="4" t="s">
        <v>63</v>
      </c>
      <c r="F6" s="3">
        <v>19584</v>
      </c>
      <c r="G6" s="4" t="s">
        <v>64</v>
      </c>
      <c r="H6" s="4"/>
      <c r="I6" s="4" t="s">
        <v>285</v>
      </c>
      <c r="J6" s="5">
        <v>300</v>
      </c>
      <c r="K6" s="4" t="s">
        <v>65</v>
      </c>
      <c r="L6" s="4" t="s">
        <v>66</v>
      </c>
      <c r="M6" s="4" t="s">
        <v>67</v>
      </c>
      <c r="N6" s="4">
        <v>3</v>
      </c>
      <c r="O6" s="4" t="s">
        <v>68</v>
      </c>
      <c r="P6" s="4">
        <v>311</v>
      </c>
      <c r="Q6" s="3">
        <v>7274</v>
      </c>
      <c r="R6" s="4" t="s">
        <v>69</v>
      </c>
      <c r="S6" s="4" t="s">
        <v>70</v>
      </c>
      <c r="T6" s="4">
        <v>549497893</v>
      </c>
      <c r="U6" s="4" t="s">
        <v>71</v>
      </c>
      <c r="V6" s="7" t="s">
        <v>72</v>
      </c>
      <c r="W6" s="4">
        <v>560000</v>
      </c>
      <c r="X6" s="7"/>
      <c r="Y6" s="4">
        <v>1111</v>
      </c>
      <c r="Z6" s="4">
        <v>560000</v>
      </c>
      <c r="AA6" s="4"/>
      <c r="AB6" s="6">
        <v>40609</v>
      </c>
      <c r="AC6" s="3">
        <v>12168</v>
      </c>
      <c r="AD6" s="4" t="s">
        <v>73</v>
      </c>
      <c r="AE6" s="4" t="s">
        <v>74</v>
      </c>
      <c r="AF6" s="4">
        <v>549497272</v>
      </c>
      <c r="AG6" s="8">
        <v>4.07</v>
      </c>
      <c r="AH6" s="9">
        <v>20</v>
      </c>
      <c r="AI6" s="10">
        <f>((J6*AG6)*(AH6/100))/J6</f>
        <v>0.8140000000000001</v>
      </c>
      <c r="AJ6" s="10">
        <f>ROUND(J6*ROUND(AG6,2),2)</f>
        <v>1221</v>
      </c>
      <c r="AK6" s="10">
        <f>ROUND(AJ6*((100+AH6)/100),2)</f>
        <v>1465.2</v>
      </c>
      <c r="AL6" t="str">
        <f>HYPERLINK("19584.zip","19584.zip")</f>
        <v>19584.zip</v>
      </c>
    </row>
    <row r="7" spans="1:38" ht="13.5" customHeight="1" thickTop="1">
      <c r="A7" s="21" t="s">
        <v>75</v>
      </c>
      <c r="B7" s="21"/>
      <c r="C7" s="11"/>
      <c r="D7" s="11"/>
      <c r="E7" s="11"/>
      <c r="F7" s="11"/>
      <c r="G7" s="11"/>
      <c r="H7" s="11"/>
      <c r="I7" s="11"/>
      <c r="J7" s="11"/>
      <c r="K7" s="11"/>
      <c r="L7" s="11"/>
      <c r="M7" s="11"/>
      <c r="N7" s="11"/>
      <c r="O7" s="11"/>
      <c r="P7" s="11"/>
      <c r="Q7" s="11"/>
      <c r="R7" s="11"/>
      <c r="S7" s="11"/>
      <c r="T7" s="11"/>
      <c r="U7" s="28" t="s">
        <v>76</v>
      </c>
      <c r="V7" s="29"/>
      <c r="W7" s="29"/>
      <c r="X7" s="29"/>
      <c r="Y7" s="29"/>
      <c r="Z7" s="29"/>
      <c r="AA7" s="29"/>
      <c r="AB7" s="29"/>
      <c r="AC7" s="29"/>
      <c r="AD7" s="29"/>
      <c r="AE7" s="29"/>
      <c r="AF7" s="29"/>
      <c r="AG7" s="29"/>
      <c r="AH7" s="29"/>
      <c r="AI7" s="30"/>
      <c r="AJ7" s="12">
        <f>SUM(AJ6:AJ6)</f>
        <v>1221</v>
      </c>
      <c r="AK7" s="12">
        <f>SUM(AK6:AK6)</f>
        <v>1465.2</v>
      </c>
      <c r="AL7" s="11"/>
    </row>
    <row r="8" spans="1:38" ht="12.75">
      <c r="A8" s="13"/>
      <c r="B8" s="13"/>
      <c r="C8" s="13"/>
      <c r="D8" s="13"/>
      <c r="E8" s="13"/>
      <c r="F8" s="13"/>
      <c r="G8" s="13"/>
      <c r="H8" s="13"/>
      <c r="I8" s="13"/>
      <c r="J8" s="13"/>
      <c r="K8" s="13"/>
      <c r="L8" s="13"/>
      <c r="M8" s="13"/>
      <c r="N8" s="13"/>
      <c r="O8" s="13"/>
      <c r="P8" s="13"/>
      <c r="Q8" s="13"/>
      <c r="R8" s="13"/>
      <c r="S8" s="13"/>
      <c r="T8" s="13"/>
      <c r="U8" s="31"/>
      <c r="V8" s="13"/>
      <c r="W8" s="13"/>
      <c r="X8" s="13"/>
      <c r="Y8" s="13"/>
      <c r="Z8" s="13"/>
      <c r="AA8" s="13"/>
      <c r="AB8" s="13"/>
      <c r="AC8" s="13"/>
      <c r="AD8" s="13"/>
      <c r="AE8" s="13"/>
      <c r="AF8" s="13"/>
      <c r="AG8" s="13"/>
      <c r="AH8" s="13"/>
      <c r="AI8" s="13"/>
      <c r="AJ8" s="13"/>
      <c r="AK8" s="13"/>
      <c r="AL8" s="13"/>
    </row>
    <row r="9" spans="1:38" ht="89.25">
      <c r="A9" s="3">
        <v>8938</v>
      </c>
      <c r="B9" s="4" t="s">
        <v>77</v>
      </c>
      <c r="C9" s="4" t="s">
        <v>78</v>
      </c>
      <c r="D9" s="4">
        <v>549494481</v>
      </c>
      <c r="E9" s="4" t="s">
        <v>79</v>
      </c>
      <c r="F9" s="3">
        <v>20651</v>
      </c>
      <c r="G9" s="4" t="s">
        <v>80</v>
      </c>
      <c r="H9" s="4"/>
      <c r="I9" s="4" t="s">
        <v>286</v>
      </c>
      <c r="J9" s="5">
        <v>200</v>
      </c>
      <c r="K9" s="4" t="s">
        <v>81</v>
      </c>
      <c r="L9" s="4" t="s">
        <v>82</v>
      </c>
      <c r="M9" s="4" t="s">
        <v>83</v>
      </c>
      <c r="N9" s="4">
        <v>1</v>
      </c>
      <c r="O9" s="4" t="s">
        <v>84</v>
      </c>
      <c r="P9" s="4">
        <v>121</v>
      </c>
      <c r="Q9" s="3">
        <v>81677</v>
      </c>
      <c r="R9" s="4" t="s">
        <v>85</v>
      </c>
      <c r="S9" s="4" t="s">
        <v>86</v>
      </c>
      <c r="T9" s="4">
        <v>549496325</v>
      </c>
      <c r="U9" s="4" t="s">
        <v>87</v>
      </c>
      <c r="V9" s="7" t="s">
        <v>88</v>
      </c>
      <c r="W9" s="4">
        <v>790000</v>
      </c>
      <c r="X9" s="7"/>
      <c r="Y9" s="4">
        <v>2195</v>
      </c>
      <c r="Z9" s="4">
        <v>790000</v>
      </c>
      <c r="AA9" s="4"/>
      <c r="AB9" s="6">
        <v>40666</v>
      </c>
      <c r="AC9" s="3">
        <v>114492</v>
      </c>
      <c r="AD9" s="4" t="s">
        <v>89</v>
      </c>
      <c r="AE9" s="4" t="s">
        <v>90</v>
      </c>
      <c r="AF9" s="4">
        <v>549495476</v>
      </c>
      <c r="AG9" s="8">
        <v>80.22</v>
      </c>
      <c r="AH9" s="9">
        <v>20</v>
      </c>
      <c r="AI9" s="10">
        <f aca="true" t="shared" si="0" ref="AI9:AI17">((J9*AG9)*(AH9/100))/J9</f>
        <v>16.044</v>
      </c>
      <c r="AJ9" s="10">
        <f aca="true" t="shared" si="1" ref="AJ9:AJ17">ROUND(J9*ROUND(AG9,2),2)</f>
        <v>16044</v>
      </c>
      <c r="AK9" s="10">
        <f aca="true" t="shared" si="2" ref="AK9:AK17">ROUND(AJ9*((100+AH9)/100),2)</f>
        <v>19252.8</v>
      </c>
      <c r="AL9" s="16" t="str">
        <f>HYPERLINK("20651.jpg","20651.jpg")</f>
        <v>20651.jpg</v>
      </c>
    </row>
    <row r="10" spans="1:38" ht="89.25">
      <c r="A10" s="3">
        <v>8938</v>
      </c>
      <c r="B10" s="4" t="s">
        <v>77</v>
      </c>
      <c r="C10" s="4" t="s">
        <v>78</v>
      </c>
      <c r="D10" s="4">
        <v>549494481</v>
      </c>
      <c r="E10" s="4" t="s">
        <v>79</v>
      </c>
      <c r="F10" s="3" t="s">
        <v>293</v>
      </c>
      <c r="G10" s="4" t="s">
        <v>91</v>
      </c>
      <c r="H10" s="4"/>
      <c r="I10" s="4" t="s">
        <v>298</v>
      </c>
      <c r="J10" s="5">
        <v>6</v>
      </c>
      <c r="K10" s="4" t="s">
        <v>81</v>
      </c>
      <c r="L10" s="4" t="s">
        <v>82</v>
      </c>
      <c r="M10" s="4" t="s">
        <v>83</v>
      </c>
      <c r="N10" s="4">
        <v>1</v>
      </c>
      <c r="O10" s="4" t="s">
        <v>84</v>
      </c>
      <c r="P10" s="4">
        <v>121</v>
      </c>
      <c r="Q10" s="3">
        <v>81677</v>
      </c>
      <c r="R10" s="4" t="s">
        <v>85</v>
      </c>
      <c r="S10" s="4" t="s">
        <v>86</v>
      </c>
      <c r="T10" s="4">
        <v>549496325</v>
      </c>
      <c r="U10" s="4" t="s">
        <v>92</v>
      </c>
      <c r="V10" s="7" t="s">
        <v>88</v>
      </c>
      <c r="W10" s="4">
        <v>790000</v>
      </c>
      <c r="X10" s="7"/>
      <c r="Y10" s="4">
        <v>2195</v>
      </c>
      <c r="Z10" s="4">
        <v>790000</v>
      </c>
      <c r="AA10" s="4"/>
      <c r="AB10" s="6">
        <v>40666</v>
      </c>
      <c r="AC10" s="3">
        <v>114492</v>
      </c>
      <c r="AD10" s="4" t="s">
        <v>89</v>
      </c>
      <c r="AE10" s="4" t="s">
        <v>90</v>
      </c>
      <c r="AF10" s="4">
        <v>549495476</v>
      </c>
      <c r="AG10" s="8">
        <v>203.41</v>
      </c>
      <c r="AH10" s="9">
        <v>20</v>
      </c>
      <c r="AI10" s="10">
        <f t="shared" si="0"/>
        <v>40.682</v>
      </c>
      <c r="AJ10" s="10">
        <f t="shared" si="1"/>
        <v>1220.46</v>
      </c>
      <c r="AK10" s="10">
        <f t="shared" si="2"/>
        <v>1464.55</v>
      </c>
      <c r="AL10" s="16" t="str">
        <f>HYPERLINK("20652a20653.jpg","20652a20653.jpg")</f>
        <v>20652a20653.jpg</v>
      </c>
    </row>
    <row r="11" spans="1:38" ht="89.25">
      <c r="A11" s="3">
        <v>8938</v>
      </c>
      <c r="B11" s="4" t="s">
        <v>77</v>
      </c>
      <c r="C11" s="4" t="s">
        <v>78</v>
      </c>
      <c r="D11" s="4">
        <v>549494482</v>
      </c>
      <c r="E11" s="4" t="s">
        <v>79</v>
      </c>
      <c r="F11" s="3" t="s">
        <v>295</v>
      </c>
      <c r="G11" s="4" t="s">
        <v>91</v>
      </c>
      <c r="H11" s="4"/>
      <c r="I11" s="4" t="s">
        <v>299</v>
      </c>
      <c r="J11" s="5">
        <v>6</v>
      </c>
      <c r="K11" s="4" t="s">
        <v>81</v>
      </c>
      <c r="L11" s="4" t="s">
        <v>287</v>
      </c>
      <c r="M11" s="4" t="s">
        <v>83</v>
      </c>
      <c r="N11" s="4">
        <v>2</v>
      </c>
      <c r="O11" s="4" t="s">
        <v>288</v>
      </c>
      <c r="P11" s="4">
        <v>122</v>
      </c>
      <c r="Q11" s="3">
        <v>81678</v>
      </c>
      <c r="R11" s="4" t="s">
        <v>85</v>
      </c>
      <c r="S11" s="4" t="s">
        <v>86</v>
      </c>
      <c r="T11" s="4">
        <v>549496326</v>
      </c>
      <c r="U11" s="4" t="s">
        <v>92</v>
      </c>
      <c r="V11" s="7" t="s">
        <v>289</v>
      </c>
      <c r="W11" s="4">
        <v>790001</v>
      </c>
      <c r="X11" s="7"/>
      <c r="Y11" s="4">
        <v>2196</v>
      </c>
      <c r="Z11" s="4">
        <v>790001</v>
      </c>
      <c r="AA11" s="4"/>
      <c r="AB11" s="6">
        <v>40667</v>
      </c>
      <c r="AC11" s="3">
        <v>114493</v>
      </c>
      <c r="AD11" s="4" t="s">
        <v>89</v>
      </c>
      <c r="AE11" s="4" t="s">
        <v>90</v>
      </c>
      <c r="AF11" s="4">
        <v>549495477</v>
      </c>
      <c r="AG11" s="8">
        <v>203.4090909090909</v>
      </c>
      <c r="AH11" s="9">
        <v>20</v>
      </c>
      <c r="AI11" s="10">
        <f t="shared" si="0"/>
        <v>40.68181818181819</v>
      </c>
      <c r="AJ11" s="10">
        <f t="shared" si="1"/>
        <v>1220.46</v>
      </c>
      <c r="AK11" s="10">
        <f t="shared" si="2"/>
        <v>1464.55</v>
      </c>
      <c r="AL11" s="16"/>
    </row>
    <row r="12" spans="1:38" ht="89.25">
      <c r="A12" s="3">
        <v>8938</v>
      </c>
      <c r="B12" s="4" t="s">
        <v>77</v>
      </c>
      <c r="C12" s="4" t="s">
        <v>78</v>
      </c>
      <c r="D12" s="4">
        <v>549494483</v>
      </c>
      <c r="E12" s="4" t="s">
        <v>79</v>
      </c>
      <c r="F12" s="3" t="s">
        <v>296</v>
      </c>
      <c r="G12" s="4" t="s">
        <v>91</v>
      </c>
      <c r="H12" s="4"/>
      <c r="I12" s="4" t="s">
        <v>300</v>
      </c>
      <c r="J12" s="5">
        <v>6</v>
      </c>
      <c r="K12" s="4" t="s">
        <v>81</v>
      </c>
      <c r="L12" s="4" t="s">
        <v>290</v>
      </c>
      <c r="M12" s="4" t="s">
        <v>83</v>
      </c>
      <c r="N12" s="4">
        <v>3</v>
      </c>
      <c r="O12" s="4" t="s">
        <v>291</v>
      </c>
      <c r="P12" s="4">
        <v>123</v>
      </c>
      <c r="Q12" s="3">
        <v>81679</v>
      </c>
      <c r="R12" s="4" t="s">
        <v>85</v>
      </c>
      <c r="S12" s="4" t="s">
        <v>86</v>
      </c>
      <c r="T12" s="4">
        <v>549496327</v>
      </c>
      <c r="U12" s="4" t="s">
        <v>92</v>
      </c>
      <c r="V12" s="7" t="s">
        <v>292</v>
      </c>
      <c r="W12" s="4">
        <v>790002</v>
      </c>
      <c r="X12" s="7"/>
      <c r="Y12" s="4">
        <v>2197</v>
      </c>
      <c r="Z12" s="4">
        <v>790002</v>
      </c>
      <c r="AA12" s="4"/>
      <c r="AB12" s="6">
        <v>40668</v>
      </c>
      <c r="AC12" s="3">
        <v>114494</v>
      </c>
      <c r="AD12" s="4" t="s">
        <v>89</v>
      </c>
      <c r="AE12" s="4" t="s">
        <v>90</v>
      </c>
      <c r="AF12" s="4">
        <v>549495478</v>
      </c>
      <c r="AG12" s="8">
        <v>203.4090909090909</v>
      </c>
      <c r="AH12" s="9">
        <v>20</v>
      </c>
      <c r="AI12" s="10">
        <f t="shared" si="0"/>
        <v>40.68181818181819</v>
      </c>
      <c r="AJ12" s="10">
        <f t="shared" si="1"/>
        <v>1220.46</v>
      </c>
      <c r="AK12" s="10">
        <f t="shared" si="2"/>
        <v>1464.55</v>
      </c>
      <c r="AL12" s="16"/>
    </row>
    <row r="13" spans="1:38" ht="102">
      <c r="A13" s="3">
        <v>8938</v>
      </c>
      <c r="B13" s="4" t="s">
        <v>77</v>
      </c>
      <c r="C13" s="4" t="s">
        <v>78</v>
      </c>
      <c r="D13" s="4">
        <v>549494481</v>
      </c>
      <c r="E13" s="4" t="s">
        <v>79</v>
      </c>
      <c r="F13" s="3" t="s">
        <v>4</v>
      </c>
      <c r="G13" s="4" t="s">
        <v>91</v>
      </c>
      <c r="H13" s="4"/>
      <c r="I13" s="4" t="s">
        <v>297</v>
      </c>
      <c r="J13" s="5">
        <v>2</v>
      </c>
      <c r="K13" s="4" t="s">
        <v>81</v>
      </c>
      <c r="L13" s="4" t="s">
        <v>82</v>
      </c>
      <c r="M13" s="4" t="s">
        <v>83</v>
      </c>
      <c r="N13" s="4">
        <v>1</v>
      </c>
      <c r="O13" s="4" t="s">
        <v>84</v>
      </c>
      <c r="P13" s="4">
        <v>121</v>
      </c>
      <c r="Q13" s="3">
        <v>81677</v>
      </c>
      <c r="R13" s="4" t="s">
        <v>85</v>
      </c>
      <c r="S13" s="4" t="s">
        <v>86</v>
      </c>
      <c r="T13" s="4">
        <v>549496325</v>
      </c>
      <c r="U13" s="4" t="s">
        <v>93</v>
      </c>
      <c r="V13" s="7" t="s">
        <v>88</v>
      </c>
      <c r="W13" s="4">
        <v>790000</v>
      </c>
      <c r="X13" s="7"/>
      <c r="Y13" s="4">
        <v>2195</v>
      </c>
      <c r="Z13" s="4">
        <v>790000</v>
      </c>
      <c r="AA13" s="4"/>
      <c r="AB13" s="6">
        <v>40666</v>
      </c>
      <c r="AC13" s="3">
        <v>114492</v>
      </c>
      <c r="AD13" s="4" t="s">
        <v>89</v>
      </c>
      <c r="AE13" s="4" t="s">
        <v>90</v>
      </c>
      <c r="AF13" s="4">
        <v>549495476</v>
      </c>
      <c r="AG13" s="8">
        <v>254.54545454545453</v>
      </c>
      <c r="AH13" s="9">
        <v>20</v>
      </c>
      <c r="AI13" s="10">
        <f t="shared" si="0"/>
        <v>50.90909090909091</v>
      </c>
      <c r="AJ13" s="10">
        <f t="shared" si="1"/>
        <v>509.1</v>
      </c>
      <c r="AK13" s="10">
        <f t="shared" si="2"/>
        <v>610.92</v>
      </c>
      <c r="AL13" s="16" t="str">
        <f>HYPERLINK("20652a20653.jpg","20652a20653.jpg")</f>
        <v>20652a20653.jpg</v>
      </c>
    </row>
    <row r="14" spans="1:38" ht="89.25">
      <c r="A14" s="3">
        <v>8938</v>
      </c>
      <c r="B14" s="4" t="s">
        <v>77</v>
      </c>
      <c r="C14" s="4" t="s">
        <v>78</v>
      </c>
      <c r="D14" s="4">
        <v>549494482</v>
      </c>
      <c r="E14" s="4" t="s">
        <v>79</v>
      </c>
      <c r="F14" s="3" t="s">
        <v>294</v>
      </c>
      <c r="G14" s="4" t="s">
        <v>91</v>
      </c>
      <c r="H14" s="4"/>
      <c r="I14" s="4" t="s">
        <v>301</v>
      </c>
      <c r="J14" s="5">
        <v>1</v>
      </c>
      <c r="K14" s="4" t="s">
        <v>81</v>
      </c>
      <c r="L14" s="4" t="s">
        <v>287</v>
      </c>
      <c r="M14" s="4" t="s">
        <v>83</v>
      </c>
      <c r="N14" s="4">
        <v>2</v>
      </c>
      <c r="O14" s="4" t="s">
        <v>288</v>
      </c>
      <c r="P14" s="4">
        <v>122</v>
      </c>
      <c r="Q14" s="3">
        <v>81678</v>
      </c>
      <c r="R14" s="4" t="s">
        <v>85</v>
      </c>
      <c r="S14" s="4" t="s">
        <v>86</v>
      </c>
      <c r="T14" s="4">
        <v>549496326</v>
      </c>
      <c r="U14" s="4" t="s">
        <v>93</v>
      </c>
      <c r="V14" s="7" t="s">
        <v>289</v>
      </c>
      <c r="W14" s="4">
        <v>790001</v>
      </c>
      <c r="X14" s="7"/>
      <c r="Y14" s="4">
        <v>2196</v>
      </c>
      <c r="Z14" s="4">
        <v>790001</v>
      </c>
      <c r="AA14" s="4"/>
      <c r="AB14" s="6">
        <v>40667</v>
      </c>
      <c r="AC14" s="3">
        <v>114493</v>
      </c>
      <c r="AD14" s="4" t="s">
        <v>89</v>
      </c>
      <c r="AE14" s="4" t="s">
        <v>90</v>
      </c>
      <c r="AF14" s="4">
        <v>549495477</v>
      </c>
      <c r="AG14" s="8">
        <v>215.9090909090909</v>
      </c>
      <c r="AH14" s="9">
        <v>20</v>
      </c>
      <c r="AI14" s="10">
        <f t="shared" si="0"/>
        <v>43.18181818181819</v>
      </c>
      <c r="AJ14" s="10">
        <f t="shared" si="1"/>
        <v>215.91</v>
      </c>
      <c r="AK14" s="10">
        <f t="shared" si="2"/>
        <v>259.09</v>
      </c>
      <c r="AL14" s="16"/>
    </row>
    <row r="15" spans="1:38" ht="89.25">
      <c r="A15" s="3">
        <v>8938</v>
      </c>
      <c r="B15" s="4" t="s">
        <v>77</v>
      </c>
      <c r="C15" s="4" t="s">
        <v>78</v>
      </c>
      <c r="D15" s="4">
        <v>549494483</v>
      </c>
      <c r="E15" s="4" t="s">
        <v>79</v>
      </c>
      <c r="F15" s="3" t="s">
        <v>5</v>
      </c>
      <c r="G15" s="4" t="s">
        <v>302</v>
      </c>
      <c r="H15" s="4"/>
      <c r="I15" s="4" t="s">
        <v>0</v>
      </c>
      <c r="J15" s="5">
        <v>1</v>
      </c>
      <c r="K15" s="4" t="s">
        <v>81</v>
      </c>
      <c r="L15" s="4" t="s">
        <v>290</v>
      </c>
      <c r="M15" s="4" t="s">
        <v>83</v>
      </c>
      <c r="N15" s="4">
        <v>3</v>
      </c>
      <c r="O15" s="4" t="s">
        <v>291</v>
      </c>
      <c r="P15" s="4">
        <v>123</v>
      </c>
      <c r="Q15" s="3">
        <v>81679</v>
      </c>
      <c r="R15" s="4" t="s">
        <v>85</v>
      </c>
      <c r="S15" s="4" t="s">
        <v>86</v>
      </c>
      <c r="T15" s="4">
        <v>549496327</v>
      </c>
      <c r="U15" s="4" t="s">
        <v>93</v>
      </c>
      <c r="V15" s="7" t="s">
        <v>292</v>
      </c>
      <c r="W15" s="4">
        <v>790002</v>
      </c>
      <c r="X15" s="7"/>
      <c r="Y15" s="4">
        <v>2197</v>
      </c>
      <c r="Z15" s="4">
        <v>790002</v>
      </c>
      <c r="AA15" s="4"/>
      <c r="AB15" s="6">
        <v>40668</v>
      </c>
      <c r="AC15" s="3">
        <v>114494</v>
      </c>
      <c r="AD15" s="4" t="s">
        <v>89</v>
      </c>
      <c r="AE15" s="4" t="s">
        <v>90</v>
      </c>
      <c r="AF15" s="4">
        <v>549495478</v>
      </c>
      <c r="AG15" s="8">
        <v>103.52941176470588</v>
      </c>
      <c r="AH15" s="9">
        <v>20</v>
      </c>
      <c r="AI15" s="10">
        <f t="shared" si="0"/>
        <v>20.705882352941178</v>
      </c>
      <c r="AJ15" s="10">
        <f t="shared" si="1"/>
        <v>103.53</v>
      </c>
      <c r="AK15" s="10">
        <f t="shared" si="2"/>
        <v>124.24</v>
      </c>
      <c r="AL15" s="16"/>
    </row>
    <row r="16" spans="1:39" ht="89.25">
      <c r="A16" s="3">
        <v>8938</v>
      </c>
      <c r="B16" s="4" t="s">
        <v>77</v>
      </c>
      <c r="C16" s="4" t="s">
        <v>78</v>
      </c>
      <c r="D16" s="4">
        <v>549494481</v>
      </c>
      <c r="E16" s="4" t="s">
        <v>79</v>
      </c>
      <c r="F16" s="3">
        <v>20668</v>
      </c>
      <c r="G16" s="4" t="s">
        <v>94</v>
      </c>
      <c r="H16" s="4"/>
      <c r="I16" s="4" t="s">
        <v>1</v>
      </c>
      <c r="J16" s="5">
        <v>200</v>
      </c>
      <c r="K16" s="4" t="s">
        <v>81</v>
      </c>
      <c r="L16" s="4" t="s">
        <v>82</v>
      </c>
      <c r="M16" s="4" t="s">
        <v>83</v>
      </c>
      <c r="N16" s="4">
        <v>1</v>
      </c>
      <c r="O16" s="4" t="s">
        <v>84</v>
      </c>
      <c r="P16" s="4">
        <v>121</v>
      </c>
      <c r="Q16" s="3">
        <v>81677</v>
      </c>
      <c r="R16" s="4" t="s">
        <v>85</v>
      </c>
      <c r="S16" s="4" t="s">
        <v>86</v>
      </c>
      <c r="T16" s="4">
        <v>549496325</v>
      </c>
      <c r="U16" s="4" t="s">
        <v>92</v>
      </c>
      <c r="V16" s="7" t="s">
        <v>88</v>
      </c>
      <c r="W16" s="4">
        <v>790000</v>
      </c>
      <c r="X16" s="7"/>
      <c r="Y16" s="4">
        <v>2195</v>
      </c>
      <c r="Z16" s="4">
        <v>790000</v>
      </c>
      <c r="AA16" s="4"/>
      <c r="AB16" s="6">
        <v>40666</v>
      </c>
      <c r="AC16" s="3">
        <v>114492</v>
      </c>
      <c r="AD16" s="4" t="s">
        <v>89</v>
      </c>
      <c r="AE16" s="4" t="s">
        <v>90</v>
      </c>
      <c r="AF16" s="4">
        <v>549495476</v>
      </c>
      <c r="AG16" s="8">
        <v>63.07222222222222</v>
      </c>
      <c r="AH16" s="9">
        <v>20</v>
      </c>
      <c r="AI16" s="10">
        <f t="shared" si="0"/>
        <v>12.614444444444446</v>
      </c>
      <c r="AJ16" s="10">
        <f t="shared" si="1"/>
        <v>12614</v>
      </c>
      <c r="AK16" s="10">
        <f t="shared" si="2"/>
        <v>15136.8</v>
      </c>
      <c r="AL16" s="16" t="str">
        <f>HYPERLINK("20668.jpg","20668.jpg")</f>
        <v>20668.jpg</v>
      </c>
      <c r="AM16" s="18" t="s">
        <v>304</v>
      </c>
    </row>
    <row r="17" spans="1:38" ht="90" thickBot="1">
      <c r="A17" s="3">
        <v>8938</v>
      </c>
      <c r="B17" s="4" t="s">
        <v>77</v>
      </c>
      <c r="C17" s="4" t="s">
        <v>78</v>
      </c>
      <c r="D17" s="4">
        <v>549494481</v>
      </c>
      <c r="E17" s="4" t="s">
        <v>79</v>
      </c>
      <c r="F17" s="3">
        <v>23347</v>
      </c>
      <c r="G17" s="4" t="s">
        <v>95</v>
      </c>
      <c r="H17" s="4"/>
      <c r="I17" s="4" t="s">
        <v>96</v>
      </c>
      <c r="J17" s="5">
        <v>1000</v>
      </c>
      <c r="K17" s="4" t="s">
        <v>81</v>
      </c>
      <c r="L17" s="4" t="s">
        <v>82</v>
      </c>
      <c r="M17" s="4" t="s">
        <v>83</v>
      </c>
      <c r="N17" s="4">
        <v>1</v>
      </c>
      <c r="O17" s="4" t="s">
        <v>84</v>
      </c>
      <c r="P17" s="4">
        <v>121</v>
      </c>
      <c r="Q17" s="3">
        <v>81677</v>
      </c>
      <c r="R17" s="4" t="s">
        <v>85</v>
      </c>
      <c r="S17" s="4" t="s">
        <v>86</v>
      </c>
      <c r="T17" s="4">
        <v>549496325</v>
      </c>
      <c r="U17" s="4" t="s">
        <v>92</v>
      </c>
      <c r="V17" s="7" t="s">
        <v>88</v>
      </c>
      <c r="W17" s="4">
        <v>790000</v>
      </c>
      <c r="X17" s="7"/>
      <c r="Y17" s="4">
        <v>2195</v>
      </c>
      <c r="Z17" s="4">
        <v>790000</v>
      </c>
      <c r="AA17" s="4"/>
      <c r="AB17" s="6">
        <v>40666</v>
      </c>
      <c r="AC17" s="3">
        <v>114492</v>
      </c>
      <c r="AD17" s="4" t="s">
        <v>89</v>
      </c>
      <c r="AE17" s="4" t="s">
        <v>90</v>
      </c>
      <c r="AF17" s="4">
        <v>549495476</v>
      </c>
      <c r="AG17" s="8">
        <v>1.8636363636363635</v>
      </c>
      <c r="AH17" s="9">
        <v>20</v>
      </c>
      <c r="AI17" s="10">
        <f t="shared" si="0"/>
        <v>0.37272727272727274</v>
      </c>
      <c r="AJ17" s="10">
        <f t="shared" si="1"/>
        <v>1860</v>
      </c>
      <c r="AK17" s="10">
        <f t="shared" si="2"/>
        <v>2232</v>
      </c>
      <c r="AL17" t="str">
        <f>HYPERLINK("23347.pdf","23347.pdf")</f>
        <v>23347.pdf</v>
      </c>
    </row>
    <row r="18" spans="1:38" ht="13.5" customHeight="1" thickTop="1">
      <c r="A18" s="21" t="s">
        <v>75</v>
      </c>
      <c r="B18" s="21"/>
      <c r="C18" s="11"/>
      <c r="D18" s="11"/>
      <c r="E18" s="11"/>
      <c r="F18" s="11"/>
      <c r="G18" s="11"/>
      <c r="H18" s="11"/>
      <c r="I18" s="11"/>
      <c r="J18" s="11"/>
      <c r="K18" s="11"/>
      <c r="L18" s="11"/>
      <c r="M18" s="11"/>
      <c r="N18" s="11"/>
      <c r="O18" s="11"/>
      <c r="P18" s="11"/>
      <c r="Q18" s="11"/>
      <c r="R18" s="11"/>
      <c r="S18" s="11"/>
      <c r="T18" s="11"/>
      <c r="U18" s="28" t="s">
        <v>76</v>
      </c>
      <c r="V18" s="29"/>
      <c r="W18" s="29"/>
      <c r="X18" s="29"/>
      <c r="Y18" s="29"/>
      <c r="Z18" s="29"/>
      <c r="AA18" s="29"/>
      <c r="AB18" s="29"/>
      <c r="AC18" s="29"/>
      <c r="AD18" s="29"/>
      <c r="AE18" s="29"/>
      <c r="AF18" s="29"/>
      <c r="AG18" s="29"/>
      <c r="AH18" s="29"/>
      <c r="AI18" s="30"/>
      <c r="AJ18" s="12">
        <f>SUM(AJ9:AJ17)</f>
        <v>35007.92</v>
      </c>
      <c r="AK18" s="12">
        <f>SUM(AK9:AK17)</f>
        <v>42009.5</v>
      </c>
      <c r="AL18" s="11"/>
    </row>
    <row r="19" spans="1:38" ht="12.75">
      <c r="A19" s="13"/>
      <c r="B19" s="13"/>
      <c r="C19" s="13"/>
      <c r="D19" s="13"/>
      <c r="E19" s="13"/>
      <c r="F19" s="13"/>
      <c r="G19" s="13"/>
      <c r="H19" s="13"/>
      <c r="I19" s="13"/>
      <c r="J19" s="13"/>
      <c r="K19" s="13"/>
      <c r="L19" s="13"/>
      <c r="M19" s="13"/>
      <c r="N19" s="13"/>
      <c r="O19" s="13"/>
      <c r="P19" s="13"/>
      <c r="Q19" s="13"/>
      <c r="R19" s="13"/>
      <c r="S19" s="13"/>
      <c r="T19" s="13"/>
      <c r="U19" s="31"/>
      <c r="V19" s="13"/>
      <c r="W19" s="13"/>
      <c r="X19" s="13"/>
      <c r="Y19" s="13"/>
      <c r="Z19" s="13"/>
      <c r="AA19" s="13"/>
      <c r="AB19" s="13"/>
      <c r="AC19" s="13"/>
      <c r="AD19" s="13"/>
      <c r="AE19" s="13"/>
      <c r="AF19" s="13"/>
      <c r="AG19" s="13"/>
      <c r="AH19" s="13"/>
      <c r="AI19" s="13"/>
      <c r="AJ19" s="13"/>
      <c r="AK19" s="13"/>
      <c r="AL19" s="13"/>
    </row>
    <row r="20" spans="1:37" ht="102">
      <c r="A20" s="3">
        <v>9882</v>
      </c>
      <c r="B20" s="4" t="s">
        <v>105</v>
      </c>
      <c r="C20" s="4" t="s">
        <v>106</v>
      </c>
      <c r="D20" s="4">
        <v>549493614</v>
      </c>
      <c r="E20" s="4"/>
      <c r="F20" s="3">
        <v>22915</v>
      </c>
      <c r="G20" s="4" t="s">
        <v>102</v>
      </c>
      <c r="H20" s="4"/>
      <c r="I20" s="4" t="s">
        <v>2</v>
      </c>
      <c r="J20" s="5">
        <v>50</v>
      </c>
      <c r="K20" s="4" t="s">
        <v>107</v>
      </c>
      <c r="L20" s="4" t="s">
        <v>108</v>
      </c>
      <c r="M20" s="4" t="s">
        <v>109</v>
      </c>
      <c r="N20" s="4">
        <v>2</v>
      </c>
      <c r="O20" s="4" t="s">
        <v>110</v>
      </c>
      <c r="P20" s="4" t="s">
        <v>111</v>
      </c>
      <c r="Q20" s="3">
        <v>28574</v>
      </c>
      <c r="R20" s="4" t="s">
        <v>112</v>
      </c>
      <c r="S20" s="4" t="s">
        <v>113</v>
      </c>
      <c r="T20" s="4">
        <v>549494003</v>
      </c>
      <c r="U20" s="4" t="s">
        <v>114</v>
      </c>
      <c r="V20" s="7" t="s">
        <v>115</v>
      </c>
      <c r="W20" s="4">
        <v>314010</v>
      </c>
      <c r="X20" s="7"/>
      <c r="Y20" s="4">
        <v>1195</v>
      </c>
      <c r="Z20" s="4">
        <v>310000</v>
      </c>
      <c r="AA20" s="4"/>
      <c r="AB20" s="6">
        <v>40665</v>
      </c>
      <c r="AC20" s="3">
        <v>113312</v>
      </c>
      <c r="AD20" s="4" t="s">
        <v>116</v>
      </c>
      <c r="AE20" s="4" t="s">
        <v>117</v>
      </c>
      <c r="AF20" s="4">
        <v>549495276</v>
      </c>
      <c r="AG20" s="8">
        <v>67</v>
      </c>
      <c r="AH20" s="9">
        <v>20</v>
      </c>
      <c r="AI20" s="10">
        <f>((J20*AG20)*(AH20/100))/J20</f>
        <v>13.4</v>
      </c>
      <c r="AJ20" s="10">
        <f>ROUND(J20*ROUND(AG20,2),2)</f>
        <v>3350</v>
      </c>
      <c r="AK20" s="10">
        <f>ROUND(AJ20*((100+AH20)/100),2)</f>
        <v>4020</v>
      </c>
    </row>
    <row r="21" spans="1:37" ht="102">
      <c r="A21" s="3">
        <v>9882</v>
      </c>
      <c r="B21" s="4" t="s">
        <v>105</v>
      </c>
      <c r="C21" s="4" t="s">
        <v>106</v>
      </c>
      <c r="D21" s="4">
        <v>549493614</v>
      </c>
      <c r="E21" s="4"/>
      <c r="F21" s="3">
        <v>22916</v>
      </c>
      <c r="G21" s="4" t="s">
        <v>95</v>
      </c>
      <c r="H21" s="4"/>
      <c r="I21" s="4" t="s">
        <v>118</v>
      </c>
      <c r="J21" s="5">
        <v>12</v>
      </c>
      <c r="K21" s="4" t="s">
        <v>107</v>
      </c>
      <c r="L21" s="4" t="s">
        <v>108</v>
      </c>
      <c r="M21" s="4" t="s">
        <v>109</v>
      </c>
      <c r="N21" s="4">
        <v>2</v>
      </c>
      <c r="O21" s="4" t="s">
        <v>110</v>
      </c>
      <c r="P21" s="4" t="s">
        <v>111</v>
      </c>
      <c r="Q21" s="3">
        <v>28574</v>
      </c>
      <c r="R21" s="4" t="s">
        <v>112</v>
      </c>
      <c r="S21" s="4" t="s">
        <v>113</v>
      </c>
      <c r="T21" s="4">
        <v>549494003</v>
      </c>
      <c r="U21" s="4" t="s">
        <v>114</v>
      </c>
      <c r="V21" s="7" t="s">
        <v>115</v>
      </c>
      <c r="W21" s="4">
        <v>314010</v>
      </c>
      <c r="X21" s="7"/>
      <c r="Y21" s="4">
        <v>1195</v>
      </c>
      <c r="Z21" s="4">
        <v>310000</v>
      </c>
      <c r="AA21" s="4"/>
      <c r="AB21" s="6">
        <v>40665</v>
      </c>
      <c r="AC21" s="3">
        <v>113312</v>
      </c>
      <c r="AD21" s="4" t="s">
        <v>116</v>
      </c>
      <c r="AE21" s="4" t="s">
        <v>117</v>
      </c>
      <c r="AF21" s="4">
        <v>549495276</v>
      </c>
      <c r="AG21" s="8">
        <v>39.77272727272727</v>
      </c>
      <c r="AH21" s="9">
        <v>20</v>
      </c>
      <c r="AI21" s="10">
        <f>((J21*AG21)*(AH21/100))/J21</f>
        <v>7.954545454545454</v>
      </c>
      <c r="AJ21" s="10">
        <f>ROUND(J21*ROUND(AG21,2),2)</f>
        <v>477.24</v>
      </c>
      <c r="AK21" s="10">
        <f>ROUND(AJ21*((100+AH21)/100),2)</f>
        <v>572.69</v>
      </c>
    </row>
    <row r="22" spans="1:37" ht="102">
      <c r="A22" s="3">
        <v>9882</v>
      </c>
      <c r="B22" s="4" t="s">
        <v>105</v>
      </c>
      <c r="C22" s="4" t="s">
        <v>106</v>
      </c>
      <c r="D22" s="4">
        <v>549493614</v>
      </c>
      <c r="E22" s="4"/>
      <c r="F22" s="3">
        <v>22917</v>
      </c>
      <c r="G22" s="4" t="s">
        <v>119</v>
      </c>
      <c r="H22" s="4"/>
      <c r="I22" s="4" t="s">
        <v>120</v>
      </c>
      <c r="J22" s="5">
        <v>40</v>
      </c>
      <c r="K22" s="4" t="s">
        <v>107</v>
      </c>
      <c r="L22" s="4" t="s">
        <v>108</v>
      </c>
      <c r="M22" s="4" t="s">
        <v>109</v>
      </c>
      <c r="N22" s="4">
        <v>2</v>
      </c>
      <c r="O22" s="4" t="s">
        <v>110</v>
      </c>
      <c r="P22" s="4" t="s">
        <v>111</v>
      </c>
      <c r="Q22" s="3">
        <v>28574</v>
      </c>
      <c r="R22" s="4" t="s">
        <v>112</v>
      </c>
      <c r="S22" s="4" t="s">
        <v>113</v>
      </c>
      <c r="T22" s="4">
        <v>549494003</v>
      </c>
      <c r="U22" s="4" t="s">
        <v>114</v>
      </c>
      <c r="V22" s="7" t="s">
        <v>115</v>
      </c>
      <c r="W22" s="4">
        <v>314010</v>
      </c>
      <c r="X22" s="7"/>
      <c r="Y22" s="4">
        <v>1195</v>
      </c>
      <c r="Z22" s="4">
        <v>310000</v>
      </c>
      <c r="AA22" s="4"/>
      <c r="AB22" s="6">
        <v>40665</v>
      </c>
      <c r="AC22" s="3">
        <v>113312</v>
      </c>
      <c r="AD22" s="4" t="s">
        <v>116</v>
      </c>
      <c r="AE22" s="4" t="s">
        <v>117</v>
      </c>
      <c r="AF22" s="4">
        <v>549495276</v>
      </c>
      <c r="AG22" s="8">
        <v>201.70454545454547</v>
      </c>
      <c r="AH22" s="9">
        <v>20</v>
      </c>
      <c r="AI22" s="10">
        <f>((J22*AG22)*(AH22/100))/J22</f>
        <v>40.3409090909091</v>
      </c>
      <c r="AJ22" s="10">
        <f>ROUND(J22*ROUND(AG22,2),2)</f>
        <v>8068</v>
      </c>
      <c r="AK22" s="10">
        <f>ROUND(AJ22*((100+AH22)/100),2)</f>
        <v>9681.6</v>
      </c>
    </row>
    <row r="23" spans="1:37" ht="102">
      <c r="A23" s="3">
        <v>9882</v>
      </c>
      <c r="B23" s="4" t="s">
        <v>105</v>
      </c>
      <c r="C23" s="4" t="s">
        <v>106</v>
      </c>
      <c r="D23" s="4">
        <v>549493614</v>
      </c>
      <c r="E23" s="4"/>
      <c r="F23" s="3">
        <v>24303</v>
      </c>
      <c r="G23" s="4" t="s">
        <v>121</v>
      </c>
      <c r="H23" s="4"/>
      <c r="I23" s="4" t="s">
        <v>122</v>
      </c>
      <c r="J23" s="5">
        <v>24</v>
      </c>
      <c r="K23" s="4" t="s">
        <v>107</v>
      </c>
      <c r="L23" s="4" t="s">
        <v>108</v>
      </c>
      <c r="M23" s="4" t="s">
        <v>109</v>
      </c>
      <c r="N23" s="4">
        <v>2</v>
      </c>
      <c r="O23" s="4" t="s">
        <v>110</v>
      </c>
      <c r="P23" s="4" t="s">
        <v>111</v>
      </c>
      <c r="Q23" s="3">
        <v>28574</v>
      </c>
      <c r="R23" s="4" t="s">
        <v>112</v>
      </c>
      <c r="S23" s="4" t="s">
        <v>113</v>
      </c>
      <c r="T23" s="4">
        <v>549494003</v>
      </c>
      <c r="U23" s="4" t="s">
        <v>114</v>
      </c>
      <c r="V23" s="7" t="s">
        <v>115</v>
      </c>
      <c r="W23" s="4">
        <v>314010</v>
      </c>
      <c r="X23" s="7"/>
      <c r="Y23" s="4">
        <v>1195</v>
      </c>
      <c r="Z23" s="4">
        <v>310000</v>
      </c>
      <c r="AA23" s="4"/>
      <c r="AB23" s="6">
        <v>40665</v>
      </c>
      <c r="AC23" s="3">
        <v>113312</v>
      </c>
      <c r="AD23" s="4" t="s">
        <v>116</v>
      </c>
      <c r="AE23" s="4" t="s">
        <v>117</v>
      </c>
      <c r="AF23" s="4">
        <v>549495276</v>
      </c>
      <c r="AG23" s="8">
        <v>336.6736842105263</v>
      </c>
      <c r="AH23" s="9">
        <v>20</v>
      </c>
      <c r="AI23" s="10">
        <f>((J23*AG23)*(AH23/100))/J23</f>
        <v>67.33473684210526</v>
      </c>
      <c r="AJ23" s="10">
        <f>ROUND(J23*ROUND(AG23,2),2)</f>
        <v>8080.08</v>
      </c>
      <c r="AK23" s="10">
        <f>ROUND(AJ23*((100+AH23)/100),2)</f>
        <v>9696.1</v>
      </c>
    </row>
    <row r="24" spans="1:37" ht="102.75" thickBot="1">
      <c r="A24" s="3">
        <v>9882</v>
      </c>
      <c r="B24" s="4" t="s">
        <v>105</v>
      </c>
      <c r="C24" s="4" t="s">
        <v>106</v>
      </c>
      <c r="D24" s="4">
        <v>549493614</v>
      </c>
      <c r="E24" s="4"/>
      <c r="F24" s="3">
        <v>24305</v>
      </c>
      <c r="G24" s="4" t="s">
        <v>121</v>
      </c>
      <c r="H24" s="4"/>
      <c r="I24" s="4" t="s">
        <v>123</v>
      </c>
      <c r="J24" s="5">
        <v>24</v>
      </c>
      <c r="K24" s="4" t="s">
        <v>107</v>
      </c>
      <c r="L24" s="4" t="s">
        <v>108</v>
      </c>
      <c r="M24" s="4" t="s">
        <v>109</v>
      </c>
      <c r="N24" s="4">
        <v>2</v>
      </c>
      <c r="O24" s="4" t="s">
        <v>110</v>
      </c>
      <c r="P24" s="4" t="s">
        <v>111</v>
      </c>
      <c r="Q24" s="3">
        <v>28574</v>
      </c>
      <c r="R24" s="4" t="s">
        <v>112</v>
      </c>
      <c r="S24" s="4" t="s">
        <v>113</v>
      </c>
      <c r="T24" s="4">
        <v>549494003</v>
      </c>
      <c r="U24" s="4" t="s">
        <v>114</v>
      </c>
      <c r="V24" s="7" t="s">
        <v>115</v>
      </c>
      <c r="W24" s="4">
        <v>314010</v>
      </c>
      <c r="X24" s="7"/>
      <c r="Y24" s="4">
        <v>1195</v>
      </c>
      <c r="Z24" s="4">
        <v>310000</v>
      </c>
      <c r="AA24" s="4"/>
      <c r="AB24" s="6">
        <v>40665</v>
      </c>
      <c r="AC24" s="3">
        <v>113312</v>
      </c>
      <c r="AD24" s="4" t="s">
        <v>116</v>
      </c>
      <c r="AE24" s="4" t="s">
        <v>117</v>
      </c>
      <c r="AF24" s="4">
        <v>549495276</v>
      </c>
      <c r="AG24" s="8">
        <v>336.6736842105263</v>
      </c>
      <c r="AH24" s="9">
        <v>20</v>
      </c>
      <c r="AI24" s="10">
        <f>((J24*AG24)*(AH24/100))/J24</f>
        <v>67.33473684210526</v>
      </c>
      <c r="AJ24" s="10">
        <f>ROUND(J24*ROUND(AG24,2),2)</f>
        <v>8080.08</v>
      </c>
      <c r="AK24" s="10">
        <f>ROUND(AJ24*((100+AH24)/100),2)</f>
        <v>9696.1</v>
      </c>
    </row>
    <row r="25" spans="1:38" ht="13.5" customHeight="1" thickTop="1">
      <c r="A25" s="21" t="s">
        <v>75</v>
      </c>
      <c r="B25" s="21"/>
      <c r="C25" s="11"/>
      <c r="D25" s="11"/>
      <c r="E25" s="11"/>
      <c r="F25" s="11"/>
      <c r="G25" s="11"/>
      <c r="H25" s="11"/>
      <c r="I25" s="11"/>
      <c r="J25" s="11"/>
      <c r="K25" s="11"/>
      <c r="L25" s="11"/>
      <c r="M25" s="11"/>
      <c r="N25" s="11"/>
      <c r="O25" s="11"/>
      <c r="P25" s="11"/>
      <c r="Q25" s="11"/>
      <c r="R25" s="11"/>
      <c r="S25" s="11"/>
      <c r="T25" s="11"/>
      <c r="U25" s="28" t="s">
        <v>76</v>
      </c>
      <c r="V25" s="29"/>
      <c r="W25" s="29"/>
      <c r="X25" s="29"/>
      <c r="Y25" s="29"/>
      <c r="Z25" s="29"/>
      <c r="AA25" s="29"/>
      <c r="AB25" s="29"/>
      <c r="AC25" s="29"/>
      <c r="AD25" s="29"/>
      <c r="AE25" s="29"/>
      <c r="AF25" s="29"/>
      <c r="AG25" s="29"/>
      <c r="AH25" s="29"/>
      <c r="AI25" s="30"/>
      <c r="AJ25" s="12">
        <f>SUM(AJ20:AJ24)</f>
        <v>28055.4</v>
      </c>
      <c r="AK25" s="12">
        <f>SUM(AK20:AK24)</f>
        <v>33666.49</v>
      </c>
      <c r="AL25" s="11"/>
    </row>
    <row r="26" spans="1:38" ht="12.75">
      <c r="A26" s="13"/>
      <c r="B26" s="13"/>
      <c r="C26" s="13"/>
      <c r="D26" s="13"/>
      <c r="E26" s="13"/>
      <c r="F26" s="13"/>
      <c r="G26" s="13"/>
      <c r="H26" s="13"/>
      <c r="I26" s="13"/>
      <c r="J26" s="13"/>
      <c r="K26" s="13"/>
      <c r="L26" s="13"/>
      <c r="M26" s="13"/>
      <c r="N26" s="13"/>
      <c r="O26" s="13"/>
      <c r="P26" s="13"/>
      <c r="Q26" s="13"/>
      <c r="R26" s="13"/>
      <c r="S26" s="13"/>
      <c r="T26" s="13"/>
      <c r="U26" s="31"/>
      <c r="V26" s="13"/>
      <c r="W26" s="13"/>
      <c r="X26" s="13"/>
      <c r="Y26" s="13"/>
      <c r="Z26" s="13"/>
      <c r="AA26" s="13"/>
      <c r="AB26" s="13"/>
      <c r="AC26" s="13"/>
      <c r="AD26" s="13"/>
      <c r="AE26" s="13"/>
      <c r="AF26" s="13"/>
      <c r="AG26" s="13"/>
      <c r="AH26" s="13"/>
      <c r="AI26" s="13"/>
      <c r="AJ26" s="13"/>
      <c r="AK26" s="13"/>
      <c r="AL26" s="13"/>
    </row>
    <row r="27" spans="1:37" ht="102">
      <c r="A27" s="3">
        <v>9883</v>
      </c>
      <c r="B27" s="4" t="s">
        <v>124</v>
      </c>
      <c r="C27" s="4" t="s">
        <v>106</v>
      </c>
      <c r="D27" s="4">
        <v>549493614</v>
      </c>
      <c r="E27" s="4"/>
      <c r="F27" s="3">
        <v>22905</v>
      </c>
      <c r="G27" s="4" t="s">
        <v>102</v>
      </c>
      <c r="H27" s="4"/>
      <c r="I27" s="4" t="s">
        <v>125</v>
      </c>
      <c r="J27" s="5">
        <v>20</v>
      </c>
      <c r="K27" s="4" t="s">
        <v>107</v>
      </c>
      <c r="L27" s="4" t="s">
        <v>108</v>
      </c>
      <c r="M27" s="4" t="s">
        <v>109</v>
      </c>
      <c r="N27" s="4">
        <v>2</v>
      </c>
      <c r="O27" s="4" t="s">
        <v>110</v>
      </c>
      <c r="P27" s="4" t="s">
        <v>111</v>
      </c>
      <c r="Q27" s="3">
        <v>7807</v>
      </c>
      <c r="R27" s="4" t="s">
        <v>126</v>
      </c>
      <c r="S27" s="4" t="s">
        <v>127</v>
      </c>
      <c r="T27" s="4">
        <v>549495952</v>
      </c>
      <c r="U27" s="4" t="s">
        <v>114</v>
      </c>
      <c r="V27" s="7" t="s">
        <v>128</v>
      </c>
      <c r="W27" s="4">
        <v>314010</v>
      </c>
      <c r="X27" s="7"/>
      <c r="Y27" s="4">
        <v>1515</v>
      </c>
      <c r="Z27" s="4">
        <v>310000</v>
      </c>
      <c r="AA27" s="4"/>
      <c r="AB27" s="6">
        <v>40665</v>
      </c>
      <c r="AC27" s="3">
        <v>113312</v>
      </c>
      <c r="AD27" s="4" t="s">
        <v>116</v>
      </c>
      <c r="AE27" s="4" t="s">
        <v>117</v>
      </c>
      <c r="AF27" s="4">
        <v>549495276</v>
      </c>
      <c r="AG27" s="8">
        <v>81.35555555555555</v>
      </c>
      <c r="AH27" s="9">
        <v>20</v>
      </c>
      <c r="AI27" s="10">
        <f aca="true" t="shared" si="3" ref="AI27:AI32">((J27*AG27)*(AH27/100))/J27</f>
        <v>16.27111111111111</v>
      </c>
      <c r="AJ27" s="10">
        <f aca="true" t="shared" si="4" ref="AJ27:AJ32">ROUND(J27*ROUND(AG27,2),2)</f>
        <v>1627.2</v>
      </c>
      <c r="AK27" s="10">
        <f aca="true" t="shared" si="5" ref="AK27:AK32">ROUND(AJ27*((100+AH27)/100),2)</f>
        <v>1952.64</v>
      </c>
    </row>
    <row r="28" spans="1:37" ht="102">
      <c r="A28" s="3">
        <v>9883</v>
      </c>
      <c r="B28" s="4" t="s">
        <v>124</v>
      </c>
      <c r="C28" s="4" t="s">
        <v>106</v>
      </c>
      <c r="D28" s="4">
        <v>549493614</v>
      </c>
      <c r="E28" s="4"/>
      <c r="F28" s="3">
        <v>22906</v>
      </c>
      <c r="G28" s="4" t="s">
        <v>129</v>
      </c>
      <c r="H28" s="4"/>
      <c r="I28" s="4" t="s">
        <v>130</v>
      </c>
      <c r="J28" s="5">
        <v>20</v>
      </c>
      <c r="K28" s="4" t="s">
        <v>107</v>
      </c>
      <c r="L28" s="4" t="s">
        <v>108</v>
      </c>
      <c r="M28" s="4" t="s">
        <v>109</v>
      </c>
      <c r="N28" s="4">
        <v>2</v>
      </c>
      <c r="O28" s="4" t="s">
        <v>110</v>
      </c>
      <c r="P28" s="4" t="s">
        <v>111</v>
      </c>
      <c r="Q28" s="3">
        <v>7807</v>
      </c>
      <c r="R28" s="4" t="s">
        <v>126</v>
      </c>
      <c r="S28" s="4" t="s">
        <v>127</v>
      </c>
      <c r="T28" s="4">
        <v>549495952</v>
      </c>
      <c r="U28" s="4" t="s">
        <v>114</v>
      </c>
      <c r="V28" s="7" t="s">
        <v>128</v>
      </c>
      <c r="W28" s="4">
        <v>314010</v>
      </c>
      <c r="X28" s="7"/>
      <c r="Y28" s="4">
        <v>1515</v>
      </c>
      <c r="Z28" s="4">
        <v>310000</v>
      </c>
      <c r="AA28" s="4"/>
      <c r="AB28" s="6">
        <v>40665</v>
      </c>
      <c r="AC28" s="3">
        <v>113312</v>
      </c>
      <c r="AD28" s="4" t="s">
        <v>116</v>
      </c>
      <c r="AE28" s="4" t="s">
        <v>117</v>
      </c>
      <c r="AF28" s="4">
        <v>549495276</v>
      </c>
      <c r="AG28" s="8">
        <v>91.11111111111111</v>
      </c>
      <c r="AH28" s="9">
        <v>20</v>
      </c>
      <c r="AI28" s="10">
        <f t="shared" si="3"/>
        <v>18.22222222222222</v>
      </c>
      <c r="AJ28" s="10">
        <f t="shared" si="4"/>
        <v>1822.2</v>
      </c>
      <c r="AK28" s="10">
        <f t="shared" si="5"/>
        <v>2186.64</v>
      </c>
    </row>
    <row r="29" spans="1:37" ht="102">
      <c r="A29" s="3">
        <v>9883</v>
      </c>
      <c r="B29" s="4" t="s">
        <v>124</v>
      </c>
      <c r="C29" s="4" t="s">
        <v>106</v>
      </c>
      <c r="D29" s="4">
        <v>549493614</v>
      </c>
      <c r="E29" s="4"/>
      <c r="F29" s="3">
        <v>22907</v>
      </c>
      <c r="G29" s="4" t="s">
        <v>119</v>
      </c>
      <c r="H29" s="4"/>
      <c r="I29" s="4" t="s">
        <v>120</v>
      </c>
      <c r="J29" s="5">
        <v>40</v>
      </c>
      <c r="K29" s="4" t="s">
        <v>107</v>
      </c>
      <c r="L29" s="4" t="s">
        <v>108</v>
      </c>
      <c r="M29" s="4" t="s">
        <v>109</v>
      </c>
      <c r="N29" s="4">
        <v>2</v>
      </c>
      <c r="O29" s="4" t="s">
        <v>110</v>
      </c>
      <c r="P29" s="4" t="s">
        <v>111</v>
      </c>
      <c r="Q29" s="3">
        <v>7807</v>
      </c>
      <c r="R29" s="4" t="s">
        <v>126</v>
      </c>
      <c r="S29" s="4" t="s">
        <v>127</v>
      </c>
      <c r="T29" s="4">
        <v>549495952</v>
      </c>
      <c r="U29" s="4" t="s">
        <v>114</v>
      </c>
      <c r="V29" s="7" t="s">
        <v>128</v>
      </c>
      <c r="W29" s="4">
        <v>314010</v>
      </c>
      <c r="X29" s="7"/>
      <c r="Y29" s="4">
        <v>1515</v>
      </c>
      <c r="Z29" s="4">
        <v>310000</v>
      </c>
      <c r="AA29" s="4"/>
      <c r="AB29" s="6">
        <v>40665</v>
      </c>
      <c r="AC29" s="3">
        <v>113312</v>
      </c>
      <c r="AD29" s="4" t="s">
        <v>116</v>
      </c>
      <c r="AE29" s="4" t="s">
        <v>117</v>
      </c>
      <c r="AF29" s="4">
        <v>549495276</v>
      </c>
      <c r="AG29" s="8">
        <v>201.70454545454547</v>
      </c>
      <c r="AH29" s="9">
        <v>20</v>
      </c>
      <c r="AI29" s="10">
        <f t="shared" si="3"/>
        <v>40.3409090909091</v>
      </c>
      <c r="AJ29" s="10">
        <f t="shared" si="4"/>
        <v>8068</v>
      </c>
      <c r="AK29" s="10">
        <f t="shared" si="5"/>
        <v>9681.6</v>
      </c>
    </row>
    <row r="30" spans="1:37" ht="102">
      <c r="A30" s="3">
        <v>9883</v>
      </c>
      <c r="B30" s="4" t="s">
        <v>124</v>
      </c>
      <c r="C30" s="4" t="s">
        <v>106</v>
      </c>
      <c r="D30" s="4">
        <v>549493614</v>
      </c>
      <c r="E30" s="4"/>
      <c r="F30" s="3">
        <v>22919</v>
      </c>
      <c r="G30" s="4" t="s">
        <v>100</v>
      </c>
      <c r="H30" s="4"/>
      <c r="I30" s="4" t="s">
        <v>131</v>
      </c>
      <c r="J30" s="5">
        <v>20</v>
      </c>
      <c r="K30" s="4" t="s">
        <v>107</v>
      </c>
      <c r="L30" s="4" t="s">
        <v>108</v>
      </c>
      <c r="M30" s="4" t="s">
        <v>109</v>
      </c>
      <c r="N30" s="4">
        <v>2</v>
      </c>
      <c r="O30" s="4" t="s">
        <v>110</v>
      </c>
      <c r="P30" s="4" t="s">
        <v>111</v>
      </c>
      <c r="Q30" s="3">
        <v>7807</v>
      </c>
      <c r="R30" s="4" t="s">
        <v>126</v>
      </c>
      <c r="S30" s="4" t="s">
        <v>127</v>
      </c>
      <c r="T30" s="4">
        <v>549495952</v>
      </c>
      <c r="U30" s="4" t="s">
        <v>114</v>
      </c>
      <c r="V30" s="7" t="s">
        <v>128</v>
      </c>
      <c r="W30" s="4">
        <v>314010</v>
      </c>
      <c r="X30" s="7"/>
      <c r="Y30" s="4">
        <v>1515</v>
      </c>
      <c r="Z30" s="4">
        <v>310000</v>
      </c>
      <c r="AA30" s="4"/>
      <c r="AB30" s="6">
        <v>40665</v>
      </c>
      <c r="AC30" s="3">
        <v>113312</v>
      </c>
      <c r="AD30" s="4" t="s">
        <v>116</v>
      </c>
      <c r="AE30" s="4" t="s">
        <v>117</v>
      </c>
      <c r="AF30" s="4">
        <v>549495276</v>
      </c>
      <c r="AG30" s="8">
        <v>189.77272727272728</v>
      </c>
      <c r="AH30" s="9">
        <v>20</v>
      </c>
      <c r="AI30" s="10">
        <f t="shared" si="3"/>
        <v>37.95454545454545</v>
      </c>
      <c r="AJ30" s="10">
        <f t="shared" si="4"/>
        <v>3795.4</v>
      </c>
      <c r="AK30" s="10">
        <f t="shared" si="5"/>
        <v>4554.48</v>
      </c>
    </row>
    <row r="31" spans="1:37" ht="102">
      <c r="A31" s="3">
        <v>9883</v>
      </c>
      <c r="B31" s="4" t="s">
        <v>124</v>
      </c>
      <c r="C31" s="4" t="s">
        <v>106</v>
      </c>
      <c r="D31" s="4">
        <v>549493614</v>
      </c>
      <c r="E31" s="4"/>
      <c r="F31" s="3">
        <v>24321</v>
      </c>
      <c r="G31" s="4" t="s">
        <v>100</v>
      </c>
      <c r="H31" s="4"/>
      <c r="I31" s="4" t="s">
        <v>132</v>
      </c>
      <c r="J31" s="5">
        <v>20</v>
      </c>
      <c r="K31" s="4" t="s">
        <v>107</v>
      </c>
      <c r="L31" s="4" t="s">
        <v>108</v>
      </c>
      <c r="M31" s="4" t="s">
        <v>109</v>
      </c>
      <c r="N31" s="4">
        <v>2</v>
      </c>
      <c r="O31" s="4" t="s">
        <v>110</v>
      </c>
      <c r="P31" s="4" t="s">
        <v>111</v>
      </c>
      <c r="Q31" s="3">
        <v>7807</v>
      </c>
      <c r="R31" s="4" t="s">
        <v>126</v>
      </c>
      <c r="S31" s="4" t="s">
        <v>127</v>
      </c>
      <c r="T31" s="4">
        <v>549495952</v>
      </c>
      <c r="U31" s="4" t="s">
        <v>114</v>
      </c>
      <c r="V31" s="7" t="s">
        <v>128</v>
      </c>
      <c r="W31" s="4">
        <v>314010</v>
      </c>
      <c r="X31" s="7"/>
      <c r="Y31" s="4">
        <v>1515</v>
      </c>
      <c r="Z31" s="4">
        <v>310000</v>
      </c>
      <c r="AA31" s="4"/>
      <c r="AB31" s="6">
        <v>40665</v>
      </c>
      <c r="AC31" s="3">
        <v>113312</v>
      </c>
      <c r="AD31" s="4" t="s">
        <v>116</v>
      </c>
      <c r="AE31" s="4" t="s">
        <v>117</v>
      </c>
      <c r="AF31" s="4">
        <v>549495276</v>
      </c>
      <c r="AG31" s="8">
        <v>25.14772727272727</v>
      </c>
      <c r="AH31" s="9">
        <v>20</v>
      </c>
      <c r="AI31" s="10">
        <f t="shared" si="3"/>
        <v>5.029545454545454</v>
      </c>
      <c r="AJ31" s="10">
        <f t="shared" si="4"/>
        <v>503</v>
      </c>
      <c r="AK31" s="10">
        <f t="shared" si="5"/>
        <v>603.6</v>
      </c>
    </row>
    <row r="32" spans="1:37" ht="102.75" thickBot="1">
      <c r="A32" s="3">
        <v>9883</v>
      </c>
      <c r="B32" s="4" t="s">
        <v>124</v>
      </c>
      <c r="C32" s="4" t="s">
        <v>106</v>
      </c>
      <c r="D32" s="4">
        <v>549493614</v>
      </c>
      <c r="E32" s="4"/>
      <c r="F32" s="3">
        <v>24322</v>
      </c>
      <c r="G32" s="4" t="s">
        <v>133</v>
      </c>
      <c r="H32" s="4"/>
      <c r="I32" s="4" t="s">
        <v>134</v>
      </c>
      <c r="J32" s="5">
        <v>10</v>
      </c>
      <c r="K32" s="4" t="s">
        <v>107</v>
      </c>
      <c r="L32" s="4" t="s">
        <v>108</v>
      </c>
      <c r="M32" s="4" t="s">
        <v>109</v>
      </c>
      <c r="N32" s="4">
        <v>2</v>
      </c>
      <c r="O32" s="4" t="s">
        <v>110</v>
      </c>
      <c r="P32" s="4" t="s">
        <v>111</v>
      </c>
      <c r="Q32" s="3">
        <v>7807</v>
      </c>
      <c r="R32" s="4" t="s">
        <v>126</v>
      </c>
      <c r="S32" s="4" t="s">
        <v>127</v>
      </c>
      <c r="T32" s="4">
        <v>549495952</v>
      </c>
      <c r="U32" s="4" t="s">
        <v>114</v>
      </c>
      <c r="V32" s="7" t="s">
        <v>128</v>
      </c>
      <c r="W32" s="4">
        <v>314010</v>
      </c>
      <c r="X32" s="7"/>
      <c r="Y32" s="4">
        <v>1515</v>
      </c>
      <c r="Z32" s="4">
        <v>310000</v>
      </c>
      <c r="AA32" s="4"/>
      <c r="AB32" s="6">
        <v>40665</v>
      </c>
      <c r="AC32" s="3">
        <v>113312</v>
      </c>
      <c r="AD32" s="4" t="s">
        <v>116</v>
      </c>
      <c r="AE32" s="4" t="s">
        <v>117</v>
      </c>
      <c r="AF32" s="4">
        <v>549495276</v>
      </c>
      <c r="AG32" s="8">
        <v>116.47058823529412</v>
      </c>
      <c r="AH32" s="9">
        <v>20</v>
      </c>
      <c r="AI32" s="10">
        <f t="shared" si="3"/>
        <v>23.294117647058826</v>
      </c>
      <c r="AJ32" s="10">
        <f t="shared" si="4"/>
        <v>1164.7</v>
      </c>
      <c r="AK32" s="10">
        <f t="shared" si="5"/>
        <v>1397.64</v>
      </c>
    </row>
    <row r="33" spans="1:38" ht="13.5" customHeight="1" thickTop="1">
      <c r="A33" s="21" t="s">
        <v>75</v>
      </c>
      <c r="B33" s="21"/>
      <c r="C33" s="11"/>
      <c r="D33" s="11"/>
      <c r="E33" s="11"/>
      <c r="F33" s="11"/>
      <c r="G33" s="11"/>
      <c r="H33" s="11"/>
      <c r="I33" s="11"/>
      <c r="J33" s="11"/>
      <c r="K33" s="11"/>
      <c r="L33" s="11"/>
      <c r="M33" s="11"/>
      <c r="N33" s="11"/>
      <c r="O33" s="11"/>
      <c r="P33" s="11"/>
      <c r="Q33" s="11"/>
      <c r="R33" s="11"/>
      <c r="S33" s="11"/>
      <c r="T33" s="11"/>
      <c r="U33" s="32"/>
      <c r="V33" s="11"/>
      <c r="W33" s="11"/>
      <c r="X33" s="11"/>
      <c r="Y33" s="11"/>
      <c r="Z33" s="11"/>
      <c r="AA33" s="11"/>
      <c r="AB33" s="11"/>
      <c r="AC33" s="11"/>
      <c r="AD33" s="11"/>
      <c r="AE33" s="11"/>
      <c r="AF33" s="11"/>
      <c r="AG33" s="11"/>
      <c r="AH33" s="21" t="s">
        <v>76</v>
      </c>
      <c r="AI33" s="21"/>
      <c r="AJ33" s="12">
        <f>SUM(AJ27:AJ32)</f>
        <v>16980.5</v>
      </c>
      <c r="AK33" s="12">
        <f>SUM(AK27:AK32)</f>
        <v>20376.6</v>
      </c>
      <c r="AL33" s="11"/>
    </row>
    <row r="34" spans="1:38" ht="12.75">
      <c r="A34" s="13"/>
      <c r="B34" s="13"/>
      <c r="C34" s="13"/>
      <c r="D34" s="13"/>
      <c r="E34" s="13"/>
      <c r="F34" s="13"/>
      <c r="G34" s="13"/>
      <c r="H34" s="13"/>
      <c r="I34" s="13"/>
      <c r="J34" s="13"/>
      <c r="K34" s="13"/>
      <c r="L34" s="13"/>
      <c r="M34" s="13"/>
      <c r="N34" s="13"/>
      <c r="O34" s="13"/>
      <c r="P34" s="13"/>
      <c r="Q34" s="13"/>
      <c r="R34" s="13"/>
      <c r="S34" s="13"/>
      <c r="T34" s="13"/>
      <c r="U34" s="31"/>
      <c r="V34" s="13"/>
      <c r="W34" s="13"/>
      <c r="X34" s="13"/>
      <c r="Y34" s="13"/>
      <c r="Z34" s="13"/>
      <c r="AA34" s="13"/>
      <c r="AB34" s="13"/>
      <c r="AC34" s="13"/>
      <c r="AD34" s="13"/>
      <c r="AE34" s="13"/>
      <c r="AF34" s="13"/>
      <c r="AG34" s="13"/>
      <c r="AH34" s="13"/>
      <c r="AI34" s="13"/>
      <c r="AJ34" s="13"/>
      <c r="AK34" s="13"/>
      <c r="AL34" s="13"/>
    </row>
    <row r="35" spans="1:37" ht="63.75">
      <c r="A35" s="3">
        <v>10044</v>
      </c>
      <c r="B35" s="4" t="s">
        <v>135</v>
      </c>
      <c r="C35" s="4" t="s">
        <v>136</v>
      </c>
      <c r="D35" s="4">
        <v>549497602</v>
      </c>
      <c r="E35" s="4"/>
      <c r="F35" s="3">
        <v>23340</v>
      </c>
      <c r="G35" s="4" t="s">
        <v>94</v>
      </c>
      <c r="H35" s="4"/>
      <c r="I35" s="4" t="s">
        <v>3</v>
      </c>
      <c r="J35" s="5">
        <v>100</v>
      </c>
      <c r="K35" s="4" t="s">
        <v>138</v>
      </c>
      <c r="L35" s="4" t="s">
        <v>139</v>
      </c>
      <c r="M35" s="4" t="s">
        <v>140</v>
      </c>
      <c r="N35" s="4"/>
      <c r="O35" s="4" t="s">
        <v>104</v>
      </c>
      <c r="P35" s="4" t="s">
        <v>104</v>
      </c>
      <c r="Q35" s="3">
        <v>184504</v>
      </c>
      <c r="R35" s="4" t="s">
        <v>136</v>
      </c>
      <c r="S35" s="4" t="s">
        <v>137</v>
      </c>
      <c r="T35" s="4">
        <v>549497602</v>
      </c>
      <c r="U35" s="4"/>
      <c r="V35" s="7" t="s">
        <v>101</v>
      </c>
      <c r="W35" s="4">
        <v>315030</v>
      </c>
      <c r="X35" s="7" t="s">
        <v>141</v>
      </c>
      <c r="Y35" s="4">
        <v>1590</v>
      </c>
      <c r="Z35" s="4"/>
      <c r="AA35" s="4"/>
      <c r="AB35" s="6">
        <v>40660</v>
      </c>
      <c r="AC35" s="3">
        <v>203043</v>
      </c>
      <c r="AD35" s="4" t="s">
        <v>142</v>
      </c>
      <c r="AE35" s="4" t="s">
        <v>143</v>
      </c>
      <c r="AF35" s="4">
        <v>549494062</v>
      </c>
      <c r="AG35" s="8">
        <v>21.01111111111111</v>
      </c>
      <c r="AH35" s="9">
        <v>20</v>
      </c>
      <c r="AI35" s="10">
        <f>((J35*AG35)*(AH35/100))/J35</f>
        <v>4.202222222222222</v>
      </c>
      <c r="AJ35" s="10">
        <f>ROUND(J35*ROUND(AG35,2),2)</f>
        <v>2101</v>
      </c>
      <c r="AK35" s="10">
        <f>ROUND(AJ35*((100+AH35)/100),2)</f>
        <v>2521.2</v>
      </c>
    </row>
    <row r="36" spans="1:37" ht="76.5">
      <c r="A36" s="3">
        <v>10044</v>
      </c>
      <c r="B36" s="4" t="s">
        <v>135</v>
      </c>
      <c r="C36" s="4" t="s">
        <v>136</v>
      </c>
      <c r="D36" s="4">
        <v>549497602</v>
      </c>
      <c r="E36" s="4"/>
      <c r="F36" s="3">
        <v>23363</v>
      </c>
      <c r="G36" s="4" t="s">
        <v>100</v>
      </c>
      <c r="H36" s="4"/>
      <c r="I36" s="4" t="s">
        <v>144</v>
      </c>
      <c r="J36" s="5">
        <v>100</v>
      </c>
      <c r="K36" s="4" t="s">
        <v>138</v>
      </c>
      <c r="L36" s="4" t="s">
        <v>139</v>
      </c>
      <c r="M36" s="4" t="s">
        <v>140</v>
      </c>
      <c r="N36" s="4"/>
      <c r="O36" s="4" t="s">
        <v>104</v>
      </c>
      <c r="P36" s="4" t="s">
        <v>104</v>
      </c>
      <c r="Q36" s="3">
        <v>184504</v>
      </c>
      <c r="R36" s="4" t="s">
        <v>136</v>
      </c>
      <c r="S36" s="4" t="s">
        <v>137</v>
      </c>
      <c r="T36" s="4">
        <v>549497602</v>
      </c>
      <c r="U36" s="4"/>
      <c r="V36" s="7" t="s">
        <v>101</v>
      </c>
      <c r="W36" s="4">
        <v>315030</v>
      </c>
      <c r="X36" s="7" t="s">
        <v>141</v>
      </c>
      <c r="Y36" s="4">
        <v>1590</v>
      </c>
      <c r="Z36" s="4"/>
      <c r="AA36" s="4"/>
      <c r="AB36" s="6">
        <v>40660</v>
      </c>
      <c r="AC36" s="3">
        <v>203043</v>
      </c>
      <c r="AD36" s="4" t="s">
        <v>142</v>
      </c>
      <c r="AE36" s="4" t="s">
        <v>143</v>
      </c>
      <c r="AF36" s="4">
        <v>549494062</v>
      </c>
      <c r="AG36" s="8">
        <v>55.68181818181818</v>
      </c>
      <c r="AH36" s="9">
        <v>20</v>
      </c>
      <c r="AI36" s="10">
        <f>((J36*AG36)*(AH36/100))/J36</f>
        <v>11.136363636363637</v>
      </c>
      <c r="AJ36" s="10">
        <f>ROUND(J36*ROUND(AG36,2),2)</f>
        <v>5568</v>
      </c>
      <c r="AK36" s="10">
        <f>ROUND(AJ36*((100+AH36)/100),2)</f>
        <v>6681.6</v>
      </c>
    </row>
    <row r="37" spans="1:37" ht="77.25" thickBot="1">
      <c r="A37" s="3">
        <v>10044</v>
      </c>
      <c r="B37" s="4" t="s">
        <v>135</v>
      </c>
      <c r="C37" s="4" t="s">
        <v>136</v>
      </c>
      <c r="D37" s="4">
        <v>549497602</v>
      </c>
      <c r="E37" s="4"/>
      <c r="F37" s="3">
        <v>23369</v>
      </c>
      <c r="G37" s="4" t="s">
        <v>102</v>
      </c>
      <c r="H37" s="4"/>
      <c r="I37" s="4" t="s">
        <v>145</v>
      </c>
      <c r="J37" s="5">
        <v>100</v>
      </c>
      <c r="K37" s="4" t="s">
        <v>138</v>
      </c>
      <c r="L37" s="4" t="s">
        <v>139</v>
      </c>
      <c r="M37" s="4" t="s">
        <v>140</v>
      </c>
      <c r="N37" s="4"/>
      <c r="O37" s="4" t="s">
        <v>104</v>
      </c>
      <c r="P37" s="4" t="s">
        <v>104</v>
      </c>
      <c r="Q37" s="3">
        <v>184504</v>
      </c>
      <c r="R37" s="4" t="s">
        <v>136</v>
      </c>
      <c r="S37" s="4" t="s">
        <v>137</v>
      </c>
      <c r="T37" s="4">
        <v>549497602</v>
      </c>
      <c r="U37" s="4"/>
      <c r="V37" s="7" t="s">
        <v>101</v>
      </c>
      <c r="W37" s="4">
        <v>315030</v>
      </c>
      <c r="X37" s="7" t="s">
        <v>141</v>
      </c>
      <c r="Y37" s="4">
        <v>1590</v>
      </c>
      <c r="Z37" s="4"/>
      <c r="AA37" s="4"/>
      <c r="AB37" s="6">
        <v>40660</v>
      </c>
      <c r="AC37" s="3">
        <v>203043</v>
      </c>
      <c r="AD37" s="4" t="s">
        <v>142</v>
      </c>
      <c r="AE37" s="4" t="s">
        <v>143</v>
      </c>
      <c r="AF37" s="4">
        <v>549494062</v>
      </c>
      <c r="AG37" s="8">
        <v>47.34444444444444</v>
      </c>
      <c r="AH37" s="9">
        <v>20</v>
      </c>
      <c r="AI37" s="10">
        <f>((J37*AG37)*(AH37/100))/J37</f>
        <v>9.46888888888889</v>
      </c>
      <c r="AJ37" s="10">
        <f>ROUND(J37*ROUND(AG37,2),2)</f>
        <v>4734</v>
      </c>
      <c r="AK37" s="10">
        <f>ROUND(AJ37*((100+AH37)/100),2)</f>
        <v>5680.8</v>
      </c>
    </row>
    <row r="38" spans="1:38" ht="13.5" customHeight="1" thickTop="1">
      <c r="A38" s="21" t="s">
        <v>75</v>
      </c>
      <c r="B38" s="21"/>
      <c r="C38" s="11"/>
      <c r="D38" s="11"/>
      <c r="E38" s="11"/>
      <c r="F38" s="11"/>
      <c r="G38" s="11"/>
      <c r="H38" s="11"/>
      <c r="I38" s="11"/>
      <c r="J38" s="11"/>
      <c r="K38" s="11"/>
      <c r="L38" s="11"/>
      <c r="M38" s="11"/>
      <c r="N38" s="11"/>
      <c r="O38" s="11"/>
      <c r="P38" s="11"/>
      <c r="Q38" s="11"/>
      <c r="R38" s="11"/>
      <c r="S38" s="11"/>
      <c r="T38" s="11"/>
      <c r="U38" s="32"/>
      <c r="V38" s="11"/>
      <c r="W38" s="11"/>
      <c r="X38" s="11"/>
      <c r="Y38" s="11"/>
      <c r="Z38" s="11"/>
      <c r="AA38" s="11"/>
      <c r="AB38" s="11"/>
      <c r="AC38" s="11"/>
      <c r="AD38" s="11"/>
      <c r="AE38" s="11"/>
      <c r="AF38" s="11"/>
      <c r="AG38" s="11"/>
      <c r="AH38" s="21" t="s">
        <v>76</v>
      </c>
      <c r="AI38" s="21"/>
      <c r="AJ38" s="12">
        <f>SUM(AJ35:AJ37)</f>
        <v>12403</v>
      </c>
      <c r="AK38" s="12">
        <f>SUM(AK35:AK37)</f>
        <v>14883.599999999999</v>
      </c>
      <c r="AL38" s="11"/>
    </row>
    <row r="39" spans="1:38" ht="12.75">
      <c r="A39" s="13"/>
      <c r="B39" s="13"/>
      <c r="C39" s="13"/>
      <c r="D39" s="13"/>
      <c r="E39" s="13"/>
      <c r="F39" s="13"/>
      <c r="G39" s="13"/>
      <c r="H39" s="13"/>
      <c r="I39" s="13"/>
      <c r="J39" s="13"/>
      <c r="K39" s="13"/>
      <c r="L39" s="13"/>
      <c r="M39" s="13"/>
      <c r="N39" s="13"/>
      <c r="O39" s="13"/>
      <c r="P39" s="13"/>
      <c r="Q39" s="13"/>
      <c r="R39" s="13"/>
      <c r="S39" s="13"/>
      <c r="T39" s="13"/>
      <c r="U39" s="31"/>
      <c r="V39" s="13"/>
      <c r="W39" s="13"/>
      <c r="X39" s="13"/>
      <c r="Y39" s="13"/>
      <c r="Z39" s="13"/>
      <c r="AA39" s="13"/>
      <c r="AB39" s="13"/>
      <c r="AC39" s="13"/>
      <c r="AD39" s="13"/>
      <c r="AE39" s="13"/>
      <c r="AF39" s="13"/>
      <c r="AG39" s="13"/>
      <c r="AH39" s="13"/>
      <c r="AI39" s="13"/>
      <c r="AJ39" s="13"/>
      <c r="AK39" s="13"/>
      <c r="AL39" s="13"/>
    </row>
    <row r="40" spans="1:39" ht="140.25">
      <c r="A40" s="3">
        <v>10048</v>
      </c>
      <c r="B40" s="4" t="s">
        <v>146</v>
      </c>
      <c r="C40" s="4" t="s">
        <v>61</v>
      </c>
      <c r="D40" s="4">
        <v>549494808</v>
      </c>
      <c r="E40" s="4" t="s">
        <v>147</v>
      </c>
      <c r="F40" s="3">
        <v>23445</v>
      </c>
      <c r="G40" s="4" t="s">
        <v>148</v>
      </c>
      <c r="H40" s="4"/>
      <c r="I40" s="4" t="s">
        <v>149</v>
      </c>
      <c r="J40" s="5">
        <v>6</v>
      </c>
      <c r="K40" s="4" t="s">
        <v>150</v>
      </c>
      <c r="L40" s="4" t="s">
        <v>151</v>
      </c>
      <c r="M40" s="4" t="s">
        <v>109</v>
      </c>
      <c r="N40" s="4">
        <v>3</v>
      </c>
      <c r="O40" s="4" t="s">
        <v>152</v>
      </c>
      <c r="P40" s="4" t="s">
        <v>153</v>
      </c>
      <c r="Q40" s="3">
        <v>135370</v>
      </c>
      <c r="R40" s="4" t="s">
        <v>61</v>
      </c>
      <c r="S40" s="4" t="s">
        <v>62</v>
      </c>
      <c r="T40" s="4">
        <v>549494808</v>
      </c>
      <c r="U40" s="4" t="s">
        <v>147</v>
      </c>
      <c r="V40" s="7" t="s">
        <v>154</v>
      </c>
      <c r="W40" s="4">
        <v>119910</v>
      </c>
      <c r="X40" s="7"/>
      <c r="Y40" s="4">
        <v>1111</v>
      </c>
      <c r="Z40" s="4">
        <v>116002</v>
      </c>
      <c r="AA40" s="4"/>
      <c r="AB40" s="6">
        <v>40665</v>
      </c>
      <c r="AC40" s="3">
        <v>63513</v>
      </c>
      <c r="AD40" s="4" t="s">
        <v>155</v>
      </c>
      <c r="AE40" s="4" t="s">
        <v>156</v>
      </c>
      <c r="AF40" s="4">
        <v>549491302</v>
      </c>
      <c r="AG40" s="8">
        <v>236.25</v>
      </c>
      <c r="AH40" s="9">
        <v>20</v>
      </c>
      <c r="AI40" s="10">
        <f>((J40*AG40)*(AH40/100))/J40</f>
        <v>47.25</v>
      </c>
      <c r="AJ40" s="10">
        <f>ROUND(J40*ROUND(AG40,2),2)</f>
        <v>1417.5</v>
      </c>
      <c r="AK40" s="10">
        <f>ROUND(AJ40*((100+AH40)/100),2)</f>
        <v>1701</v>
      </c>
      <c r="AL40" t="str">
        <f>HYPERLINK("23445.pdf","23445.pdf")</f>
        <v>23445.pdf</v>
      </c>
      <c r="AM40" s="18" t="s">
        <v>305</v>
      </c>
    </row>
    <row r="41" spans="1:39" ht="141" thickBot="1">
      <c r="A41" s="3">
        <v>10048</v>
      </c>
      <c r="B41" s="4" t="s">
        <v>146</v>
      </c>
      <c r="C41" s="4" t="s">
        <v>61</v>
      </c>
      <c r="D41" s="4">
        <v>549494808</v>
      </c>
      <c r="E41" s="4" t="s">
        <v>147</v>
      </c>
      <c r="F41" s="3">
        <v>23474</v>
      </c>
      <c r="G41" s="4" t="s">
        <v>148</v>
      </c>
      <c r="H41" s="4"/>
      <c r="I41" s="4" t="s">
        <v>157</v>
      </c>
      <c r="J41" s="5">
        <v>2</v>
      </c>
      <c r="K41" s="4" t="s">
        <v>150</v>
      </c>
      <c r="L41" s="4" t="s">
        <v>151</v>
      </c>
      <c r="M41" s="4" t="s">
        <v>109</v>
      </c>
      <c r="N41" s="4">
        <v>3</v>
      </c>
      <c r="O41" s="4" t="s">
        <v>152</v>
      </c>
      <c r="P41" s="4" t="s">
        <v>153</v>
      </c>
      <c r="Q41" s="3">
        <v>135370</v>
      </c>
      <c r="R41" s="4" t="s">
        <v>61</v>
      </c>
      <c r="S41" s="4" t="s">
        <v>62</v>
      </c>
      <c r="T41" s="4">
        <v>549494808</v>
      </c>
      <c r="U41" s="4" t="s">
        <v>147</v>
      </c>
      <c r="V41" s="7" t="s">
        <v>154</v>
      </c>
      <c r="W41" s="4">
        <v>119910</v>
      </c>
      <c r="X41" s="7"/>
      <c r="Y41" s="4">
        <v>1111</v>
      </c>
      <c r="Z41" s="4">
        <v>116002</v>
      </c>
      <c r="AA41" s="4"/>
      <c r="AB41" s="6">
        <v>40665</v>
      </c>
      <c r="AC41" s="3">
        <v>63513</v>
      </c>
      <c r="AD41" s="4" t="s">
        <v>155</v>
      </c>
      <c r="AE41" s="4" t="s">
        <v>156</v>
      </c>
      <c r="AF41" s="4">
        <v>549491302</v>
      </c>
      <c r="AG41" s="8">
        <v>230</v>
      </c>
      <c r="AH41" s="9">
        <v>20</v>
      </c>
      <c r="AI41" s="10">
        <f>((J41*AG41)*(AH41/100))/J41</f>
        <v>46</v>
      </c>
      <c r="AJ41" s="10">
        <f>ROUND(J41*ROUND(AG41,2),2)</f>
        <v>460</v>
      </c>
      <c r="AK41" s="10">
        <f>ROUND(AJ41*((100+AH41)/100),2)</f>
        <v>552</v>
      </c>
      <c r="AL41" t="str">
        <f>HYPERLINK("23474.pdf","23474.pdf")</f>
        <v>23474.pdf</v>
      </c>
      <c r="AM41" s="18" t="s">
        <v>306</v>
      </c>
    </row>
    <row r="42" spans="1:38" ht="13.5" customHeight="1" thickTop="1">
      <c r="A42" s="21" t="s">
        <v>75</v>
      </c>
      <c r="B42" s="21"/>
      <c r="C42" s="11"/>
      <c r="D42" s="11"/>
      <c r="E42" s="11"/>
      <c r="F42" s="11"/>
      <c r="G42" s="11"/>
      <c r="H42" s="11"/>
      <c r="I42" s="11"/>
      <c r="J42" s="11"/>
      <c r="K42" s="11"/>
      <c r="L42" s="11"/>
      <c r="M42" s="11"/>
      <c r="N42" s="11"/>
      <c r="O42" s="11"/>
      <c r="P42" s="11"/>
      <c r="Q42" s="11"/>
      <c r="R42" s="11"/>
      <c r="S42" s="11"/>
      <c r="T42" s="11"/>
      <c r="U42" s="32"/>
      <c r="V42" s="11"/>
      <c r="W42" s="11"/>
      <c r="X42" s="11"/>
      <c r="Y42" s="11"/>
      <c r="Z42" s="11"/>
      <c r="AA42" s="11"/>
      <c r="AB42" s="11"/>
      <c r="AC42" s="11"/>
      <c r="AD42" s="11"/>
      <c r="AE42" s="11"/>
      <c r="AF42" s="11"/>
      <c r="AG42" s="11"/>
      <c r="AH42" s="21" t="s">
        <v>76</v>
      </c>
      <c r="AI42" s="21"/>
      <c r="AJ42" s="12">
        <f>SUM(AJ40:AJ41)</f>
        <v>1877.5</v>
      </c>
      <c r="AK42" s="12">
        <f>SUM(AK40:AK41)</f>
        <v>2253</v>
      </c>
      <c r="AL42" s="11"/>
    </row>
    <row r="43" spans="1:38" ht="12.75">
      <c r="A43" s="13"/>
      <c r="B43" s="13"/>
      <c r="C43" s="13"/>
      <c r="D43" s="13"/>
      <c r="E43" s="13"/>
      <c r="F43" s="13"/>
      <c r="G43" s="13"/>
      <c r="H43" s="13"/>
      <c r="I43" s="13"/>
      <c r="J43" s="13"/>
      <c r="K43" s="13"/>
      <c r="L43" s="13"/>
      <c r="M43" s="13"/>
      <c r="N43" s="13"/>
      <c r="O43" s="13"/>
      <c r="P43" s="13"/>
      <c r="Q43" s="13"/>
      <c r="R43" s="13"/>
      <c r="S43" s="13"/>
      <c r="T43" s="13"/>
      <c r="U43" s="31"/>
      <c r="V43" s="13"/>
      <c r="W43" s="13"/>
      <c r="X43" s="13"/>
      <c r="Y43" s="13"/>
      <c r="Z43" s="13"/>
      <c r="AA43" s="13"/>
      <c r="AB43" s="13"/>
      <c r="AC43" s="13"/>
      <c r="AD43" s="13"/>
      <c r="AE43" s="13"/>
      <c r="AF43" s="13"/>
      <c r="AG43" s="13"/>
      <c r="AH43" s="13"/>
      <c r="AI43" s="13"/>
      <c r="AJ43" s="13"/>
      <c r="AK43" s="13"/>
      <c r="AL43" s="13"/>
    </row>
    <row r="44" spans="1:39" ht="63.75">
      <c r="A44" s="3">
        <v>10107</v>
      </c>
      <c r="B44" s="4"/>
      <c r="C44" s="4" t="s">
        <v>61</v>
      </c>
      <c r="D44" s="4">
        <v>549494808</v>
      </c>
      <c r="E44" s="4"/>
      <c r="F44" s="3">
        <v>23600</v>
      </c>
      <c r="G44" s="4" t="s">
        <v>148</v>
      </c>
      <c r="H44" s="4"/>
      <c r="I44" s="4" t="s">
        <v>158</v>
      </c>
      <c r="J44" s="5">
        <v>2</v>
      </c>
      <c r="K44" s="4" t="s">
        <v>159</v>
      </c>
      <c r="L44" s="4" t="s">
        <v>151</v>
      </c>
      <c r="M44" s="4" t="s">
        <v>109</v>
      </c>
      <c r="N44" s="4">
        <v>3</v>
      </c>
      <c r="O44" s="4" t="s">
        <v>160</v>
      </c>
      <c r="P44" s="4" t="s">
        <v>161</v>
      </c>
      <c r="Q44" s="3">
        <v>135370</v>
      </c>
      <c r="R44" s="4" t="s">
        <v>61</v>
      </c>
      <c r="S44" s="4" t="s">
        <v>62</v>
      </c>
      <c r="T44" s="4">
        <v>549494808</v>
      </c>
      <c r="U44" s="4" t="s">
        <v>162</v>
      </c>
      <c r="V44" s="7" t="s">
        <v>154</v>
      </c>
      <c r="W44" s="4">
        <v>119910</v>
      </c>
      <c r="X44" s="7"/>
      <c r="Y44" s="4">
        <v>1111</v>
      </c>
      <c r="Z44" s="4">
        <v>116002</v>
      </c>
      <c r="AA44" s="4"/>
      <c r="AB44" s="6">
        <v>40665</v>
      </c>
      <c r="AC44" s="3">
        <v>63513</v>
      </c>
      <c r="AD44" s="4" t="s">
        <v>155</v>
      </c>
      <c r="AE44" s="4" t="s">
        <v>156</v>
      </c>
      <c r="AF44" s="4">
        <v>549491302</v>
      </c>
      <c r="AG44" s="8">
        <v>172.5</v>
      </c>
      <c r="AH44" s="9">
        <v>20</v>
      </c>
      <c r="AI44" s="10">
        <f>((J44*AG44)*(AH44/100))/J44</f>
        <v>34.5</v>
      </c>
      <c r="AJ44" s="10">
        <f>ROUND(J44*ROUND(AG44,2),2)</f>
        <v>345</v>
      </c>
      <c r="AK44" s="10">
        <f>ROUND(AJ44*((100+AH44)/100),2)</f>
        <v>414</v>
      </c>
      <c r="AL44" t="str">
        <f>HYPERLINK("23600.pdf","23600.pdf")</f>
        <v>23600.pdf</v>
      </c>
      <c r="AM44" s="18" t="s">
        <v>307</v>
      </c>
    </row>
    <row r="45" spans="1:39" ht="64.5" thickBot="1">
      <c r="A45" s="3">
        <v>10107</v>
      </c>
      <c r="B45" s="4"/>
      <c r="C45" s="4" t="s">
        <v>61</v>
      </c>
      <c r="D45" s="4">
        <v>549494808</v>
      </c>
      <c r="E45" s="4"/>
      <c r="F45" s="3">
        <v>23602</v>
      </c>
      <c r="G45" s="4" t="s">
        <v>148</v>
      </c>
      <c r="H45" s="4"/>
      <c r="I45" s="4" t="s">
        <v>163</v>
      </c>
      <c r="J45" s="5">
        <v>2</v>
      </c>
      <c r="K45" s="4" t="s">
        <v>159</v>
      </c>
      <c r="L45" s="4" t="s">
        <v>151</v>
      </c>
      <c r="M45" s="4" t="s">
        <v>109</v>
      </c>
      <c r="N45" s="4">
        <v>3</v>
      </c>
      <c r="O45" s="4" t="s">
        <v>160</v>
      </c>
      <c r="P45" s="4" t="s">
        <v>161</v>
      </c>
      <c r="Q45" s="3">
        <v>135370</v>
      </c>
      <c r="R45" s="4" t="s">
        <v>61</v>
      </c>
      <c r="S45" s="4" t="s">
        <v>62</v>
      </c>
      <c r="T45" s="4">
        <v>549494808</v>
      </c>
      <c r="U45" s="4" t="s">
        <v>162</v>
      </c>
      <c r="V45" s="7" t="s">
        <v>154</v>
      </c>
      <c r="W45" s="4">
        <v>119910</v>
      </c>
      <c r="X45" s="7"/>
      <c r="Y45" s="4">
        <v>1111</v>
      </c>
      <c r="Z45" s="4">
        <v>116002</v>
      </c>
      <c r="AA45" s="4"/>
      <c r="AB45" s="6">
        <v>40665</v>
      </c>
      <c r="AC45" s="3">
        <v>63513</v>
      </c>
      <c r="AD45" s="4" t="s">
        <v>155</v>
      </c>
      <c r="AE45" s="4" t="s">
        <v>156</v>
      </c>
      <c r="AF45" s="4">
        <v>549491302</v>
      </c>
      <c r="AG45" s="8">
        <v>172.5</v>
      </c>
      <c r="AH45" s="9">
        <v>20</v>
      </c>
      <c r="AI45" s="10">
        <f>((J45*AG45)*(AH45/100))/J45</f>
        <v>34.5</v>
      </c>
      <c r="AJ45" s="10">
        <f>ROUND(J45*ROUND(AG45,2),2)</f>
        <v>345</v>
      </c>
      <c r="AK45" s="10">
        <f>ROUND(AJ45*((100+AH45)/100),2)</f>
        <v>414</v>
      </c>
      <c r="AL45" t="str">
        <f>HYPERLINK("23602.pdf","23602.pdf")</f>
        <v>23602.pdf</v>
      </c>
      <c r="AM45" s="18" t="s">
        <v>308</v>
      </c>
    </row>
    <row r="46" spans="1:38" ht="13.5" customHeight="1" thickTop="1">
      <c r="A46" s="21" t="s">
        <v>75</v>
      </c>
      <c r="B46" s="21"/>
      <c r="C46" s="11"/>
      <c r="D46" s="11"/>
      <c r="E46" s="11"/>
      <c r="F46" s="11"/>
      <c r="G46" s="11"/>
      <c r="H46" s="11"/>
      <c r="I46" s="11"/>
      <c r="J46" s="11"/>
      <c r="K46" s="11"/>
      <c r="L46" s="11"/>
      <c r="M46" s="11"/>
      <c r="N46" s="11"/>
      <c r="O46" s="11"/>
      <c r="P46" s="11"/>
      <c r="Q46" s="11"/>
      <c r="R46" s="11"/>
      <c r="S46" s="11"/>
      <c r="T46" s="11"/>
      <c r="U46" s="32"/>
      <c r="V46" s="11"/>
      <c r="W46" s="11"/>
      <c r="X46" s="11"/>
      <c r="Y46" s="11"/>
      <c r="Z46" s="11"/>
      <c r="AA46" s="11"/>
      <c r="AB46" s="11"/>
      <c r="AC46" s="11"/>
      <c r="AD46" s="11"/>
      <c r="AE46" s="11"/>
      <c r="AF46" s="11"/>
      <c r="AG46" s="11"/>
      <c r="AH46" s="21" t="s">
        <v>76</v>
      </c>
      <c r="AI46" s="21"/>
      <c r="AJ46" s="12">
        <f>SUM(AJ44:AJ45)</f>
        <v>690</v>
      </c>
      <c r="AK46" s="12">
        <f>SUM(AK44:AK45)</f>
        <v>828</v>
      </c>
      <c r="AL46" s="11"/>
    </row>
    <row r="47" spans="1:38" ht="12.75">
      <c r="A47" s="13"/>
      <c r="B47" s="13"/>
      <c r="C47" s="13"/>
      <c r="D47" s="13"/>
      <c r="E47" s="13"/>
      <c r="F47" s="13"/>
      <c r="G47" s="13"/>
      <c r="H47" s="13"/>
      <c r="I47" s="13"/>
      <c r="J47" s="13"/>
      <c r="K47" s="13"/>
      <c r="L47" s="13"/>
      <c r="M47" s="13"/>
      <c r="N47" s="13"/>
      <c r="O47" s="13"/>
      <c r="P47" s="13"/>
      <c r="Q47" s="13"/>
      <c r="R47" s="13"/>
      <c r="S47" s="13"/>
      <c r="T47" s="13"/>
      <c r="U47" s="31"/>
      <c r="V47" s="13"/>
      <c r="W47" s="13"/>
      <c r="X47" s="13"/>
      <c r="Y47" s="13"/>
      <c r="Z47" s="13"/>
      <c r="AA47" s="13"/>
      <c r="AB47" s="13"/>
      <c r="AC47" s="13"/>
      <c r="AD47" s="13"/>
      <c r="AE47" s="13"/>
      <c r="AF47" s="13"/>
      <c r="AG47" s="13"/>
      <c r="AH47" s="13"/>
      <c r="AI47" s="13"/>
      <c r="AJ47" s="13"/>
      <c r="AK47" s="13"/>
      <c r="AL47" s="13"/>
    </row>
    <row r="48" spans="1:38" ht="153">
      <c r="A48" s="3">
        <v>10119</v>
      </c>
      <c r="B48" s="4" t="s">
        <v>164</v>
      </c>
      <c r="C48" s="4" t="s">
        <v>165</v>
      </c>
      <c r="D48" s="4">
        <v>549493219</v>
      </c>
      <c r="E48" s="4" t="s">
        <v>167</v>
      </c>
      <c r="F48" s="3">
        <v>24246</v>
      </c>
      <c r="G48" s="4" t="s">
        <v>100</v>
      </c>
      <c r="H48" s="4"/>
      <c r="I48" s="4" t="s">
        <v>168</v>
      </c>
      <c r="J48" s="5">
        <v>500</v>
      </c>
      <c r="K48" s="4" t="s">
        <v>169</v>
      </c>
      <c r="L48" s="4" t="s">
        <v>170</v>
      </c>
      <c r="M48" s="4" t="s">
        <v>140</v>
      </c>
      <c r="N48" s="4">
        <v>1</v>
      </c>
      <c r="O48" s="4" t="s">
        <v>171</v>
      </c>
      <c r="P48" s="4" t="s">
        <v>172</v>
      </c>
      <c r="Q48" s="3">
        <v>63843</v>
      </c>
      <c r="R48" s="4" t="s">
        <v>165</v>
      </c>
      <c r="S48" s="4" t="s">
        <v>166</v>
      </c>
      <c r="T48" s="4">
        <v>549493219</v>
      </c>
      <c r="U48" s="4" t="s">
        <v>173</v>
      </c>
      <c r="V48" s="7" t="s">
        <v>174</v>
      </c>
      <c r="W48" s="4">
        <v>312030</v>
      </c>
      <c r="X48" s="7"/>
      <c r="Y48" s="4">
        <v>1195</v>
      </c>
      <c r="Z48" s="4"/>
      <c r="AA48" s="4"/>
      <c r="AB48" s="6">
        <v>40665</v>
      </c>
      <c r="AC48" s="3">
        <v>113312</v>
      </c>
      <c r="AD48" s="4" t="s">
        <v>116</v>
      </c>
      <c r="AE48" s="4" t="s">
        <v>117</v>
      </c>
      <c r="AF48" s="4">
        <v>549495276</v>
      </c>
      <c r="AG48" s="8">
        <v>15.909090909090908</v>
      </c>
      <c r="AH48" s="9">
        <v>20</v>
      </c>
      <c r="AI48" s="10">
        <f aca="true" t="shared" si="6" ref="AI48:AI53">((J48*AG48)*(AH48/100))/J48</f>
        <v>3.181818181818182</v>
      </c>
      <c r="AJ48" s="10">
        <f aca="true" t="shared" si="7" ref="AJ48:AJ53">ROUND(J48*ROUND(AG48,2),2)</f>
        <v>7955</v>
      </c>
      <c r="AK48" s="10">
        <f aca="true" t="shared" si="8" ref="AK48:AK53">ROUND(AJ48*((100+AH48)/100),2)</f>
        <v>9546</v>
      </c>
      <c r="AL48" t="str">
        <f>HYPERLINK("24246.zip","24246.zip")</f>
        <v>24246.zip</v>
      </c>
    </row>
    <row r="49" spans="1:38" ht="178.5">
      <c r="A49" s="3">
        <v>10119</v>
      </c>
      <c r="B49" s="4" t="s">
        <v>164</v>
      </c>
      <c r="C49" s="4" t="s">
        <v>165</v>
      </c>
      <c r="D49" s="4">
        <v>549493219</v>
      </c>
      <c r="E49" s="4" t="s">
        <v>167</v>
      </c>
      <c r="F49" s="3">
        <v>24247</v>
      </c>
      <c r="G49" s="4" t="s">
        <v>102</v>
      </c>
      <c r="H49" s="4"/>
      <c r="I49" s="4" t="s">
        <v>175</v>
      </c>
      <c r="J49" s="5">
        <v>500</v>
      </c>
      <c r="K49" s="4" t="s">
        <v>169</v>
      </c>
      <c r="L49" s="4" t="s">
        <v>170</v>
      </c>
      <c r="M49" s="4" t="s">
        <v>140</v>
      </c>
      <c r="N49" s="4">
        <v>1</v>
      </c>
      <c r="O49" s="4" t="s">
        <v>171</v>
      </c>
      <c r="P49" s="4" t="s">
        <v>172</v>
      </c>
      <c r="Q49" s="3">
        <v>63843</v>
      </c>
      <c r="R49" s="4" t="s">
        <v>165</v>
      </c>
      <c r="S49" s="4" t="s">
        <v>166</v>
      </c>
      <c r="T49" s="4">
        <v>549493219</v>
      </c>
      <c r="U49" s="4" t="s">
        <v>173</v>
      </c>
      <c r="V49" s="7" t="s">
        <v>174</v>
      </c>
      <c r="W49" s="4">
        <v>312030</v>
      </c>
      <c r="X49" s="7"/>
      <c r="Y49" s="4">
        <v>1195</v>
      </c>
      <c r="Z49" s="4"/>
      <c r="AA49" s="4"/>
      <c r="AB49" s="6">
        <v>40665</v>
      </c>
      <c r="AC49" s="3">
        <v>113312</v>
      </c>
      <c r="AD49" s="4" t="s">
        <v>116</v>
      </c>
      <c r="AE49" s="4" t="s">
        <v>117</v>
      </c>
      <c r="AF49" s="4">
        <v>549495276</v>
      </c>
      <c r="AG49" s="8">
        <v>9.61111111111111</v>
      </c>
      <c r="AH49" s="9">
        <v>20</v>
      </c>
      <c r="AI49" s="10">
        <f t="shared" si="6"/>
        <v>1.9222222222222225</v>
      </c>
      <c r="AJ49" s="10">
        <f t="shared" si="7"/>
        <v>4805</v>
      </c>
      <c r="AK49" s="10">
        <f t="shared" si="8"/>
        <v>5766</v>
      </c>
      <c r="AL49" t="str">
        <f>HYPERLINK("24247.pdf","24247.pdf")</f>
        <v>24247.pdf</v>
      </c>
    </row>
    <row r="50" spans="1:39" ht="153">
      <c r="A50" s="3">
        <v>10119</v>
      </c>
      <c r="B50" s="4" t="s">
        <v>164</v>
      </c>
      <c r="C50" s="4" t="s">
        <v>165</v>
      </c>
      <c r="D50" s="4">
        <v>549493219</v>
      </c>
      <c r="E50" s="4" t="s">
        <v>167</v>
      </c>
      <c r="F50" s="3">
        <v>24248</v>
      </c>
      <c r="G50" s="4" t="s">
        <v>94</v>
      </c>
      <c r="H50" s="4"/>
      <c r="I50" s="4" t="s">
        <v>176</v>
      </c>
      <c r="J50" s="5">
        <v>1000</v>
      </c>
      <c r="K50" s="4" t="s">
        <v>169</v>
      </c>
      <c r="L50" s="4" t="s">
        <v>170</v>
      </c>
      <c r="M50" s="4" t="s">
        <v>140</v>
      </c>
      <c r="N50" s="4">
        <v>1</v>
      </c>
      <c r="O50" s="4" t="s">
        <v>171</v>
      </c>
      <c r="P50" s="4" t="s">
        <v>172</v>
      </c>
      <c r="Q50" s="3">
        <v>63843</v>
      </c>
      <c r="R50" s="4" t="s">
        <v>165</v>
      </c>
      <c r="S50" s="4" t="s">
        <v>166</v>
      </c>
      <c r="T50" s="4">
        <v>549493219</v>
      </c>
      <c r="U50" s="4" t="s">
        <v>173</v>
      </c>
      <c r="V50" s="7" t="s">
        <v>174</v>
      </c>
      <c r="W50" s="4">
        <v>312030</v>
      </c>
      <c r="X50" s="7"/>
      <c r="Y50" s="4">
        <v>1195</v>
      </c>
      <c r="Z50" s="4"/>
      <c r="AA50" s="4"/>
      <c r="AB50" s="6">
        <v>40665</v>
      </c>
      <c r="AC50" s="3">
        <v>113312</v>
      </c>
      <c r="AD50" s="4" t="s">
        <v>116</v>
      </c>
      <c r="AE50" s="4" t="s">
        <v>117</v>
      </c>
      <c r="AF50" s="4">
        <v>549495276</v>
      </c>
      <c r="AG50" s="8">
        <v>6.111111111111111</v>
      </c>
      <c r="AH50" s="9">
        <v>20</v>
      </c>
      <c r="AI50" s="10">
        <f t="shared" si="6"/>
        <v>1.222222222222222</v>
      </c>
      <c r="AJ50" s="10">
        <f t="shared" si="7"/>
        <v>6110</v>
      </c>
      <c r="AK50" s="10">
        <f t="shared" si="8"/>
        <v>7332</v>
      </c>
      <c r="AL50" t="str">
        <f>HYPERLINK("24248.pdf","24248.pdf")</f>
        <v>24248.pdf</v>
      </c>
      <c r="AM50" s="18" t="s">
        <v>309</v>
      </c>
    </row>
    <row r="51" spans="1:37" ht="153">
      <c r="A51" s="3">
        <v>10119</v>
      </c>
      <c r="B51" s="4" t="s">
        <v>164</v>
      </c>
      <c r="C51" s="4" t="s">
        <v>165</v>
      </c>
      <c r="D51" s="4">
        <v>549493219</v>
      </c>
      <c r="E51" s="4" t="s">
        <v>167</v>
      </c>
      <c r="F51" s="3">
        <v>24249</v>
      </c>
      <c r="G51" s="4" t="s">
        <v>91</v>
      </c>
      <c r="H51" s="4"/>
      <c r="I51" s="4" t="s">
        <v>177</v>
      </c>
      <c r="J51" s="5">
        <v>3</v>
      </c>
      <c r="K51" s="4" t="s">
        <v>169</v>
      </c>
      <c r="L51" s="4" t="s">
        <v>170</v>
      </c>
      <c r="M51" s="4" t="s">
        <v>140</v>
      </c>
      <c r="N51" s="4">
        <v>1</v>
      </c>
      <c r="O51" s="4" t="s">
        <v>171</v>
      </c>
      <c r="P51" s="4" t="s">
        <v>172</v>
      </c>
      <c r="Q51" s="3">
        <v>63843</v>
      </c>
      <c r="R51" s="4" t="s">
        <v>165</v>
      </c>
      <c r="S51" s="4" t="s">
        <v>166</v>
      </c>
      <c r="T51" s="4">
        <v>549493219</v>
      </c>
      <c r="U51" s="4" t="s">
        <v>173</v>
      </c>
      <c r="V51" s="7" t="s">
        <v>174</v>
      </c>
      <c r="W51" s="4">
        <v>312030</v>
      </c>
      <c r="X51" s="7"/>
      <c r="Y51" s="4">
        <v>1195</v>
      </c>
      <c r="Z51" s="4"/>
      <c r="AA51" s="4"/>
      <c r="AB51" s="6">
        <v>40665</v>
      </c>
      <c r="AC51" s="3">
        <v>113312</v>
      </c>
      <c r="AD51" s="4" t="s">
        <v>116</v>
      </c>
      <c r="AE51" s="4" t="s">
        <v>117</v>
      </c>
      <c r="AF51" s="4">
        <v>549495276</v>
      </c>
      <c r="AG51" s="8">
        <v>300</v>
      </c>
      <c r="AH51" s="9">
        <v>20</v>
      </c>
      <c r="AI51" s="10">
        <f t="shared" si="6"/>
        <v>60</v>
      </c>
      <c r="AJ51" s="10">
        <f t="shared" si="7"/>
        <v>900</v>
      </c>
      <c r="AK51" s="10">
        <f t="shared" si="8"/>
        <v>1080</v>
      </c>
    </row>
    <row r="52" spans="1:38" ht="153">
      <c r="A52" s="3">
        <v>10119</v>
      </c>
      <c r="B52" s="4" t="s">
        <v>164</v>
      </c>
      <c r="C52" s="4" t="s">
        <v>165</v>
      </c>
      <c r="D52" s="4">
        <v>549493219</v>
      </c>
      <c r="E52" s="4" t="s">
        <v>167</v>
      </c>
      <c r="F52" s="3">
        <v>24250</v>
      </c>
      <c r="G52" s="4" t="s">
        <v>178</v>
      </c>
      <c r="H52" s="4"/>
      <c r="I52" s="4" t="s">
        <v>179</v>
      </c>
      <c r="J52" s="5">
        <v>500</v>
      </c>
      <c r="K52" s="4" t="s">
        <v>169</v>
      </c>
      <c r="L52" s="4" t="s">
        <v>170</v>
      </c>
      <c r="M52" s="4" t="s">
        <v>140</v>
      </c>
      <c r="N52" s="4">
        <v>1</v>
      </c>
      <c r="O52" s="4" t="s">
        <v>171</v>
      </c>
      <c r="P52" s="4" t="s">
        <v>172</v>
      </c>
      <c r="Q52" s="3">
        <v>63843</v>
      </c>
      <c r="R52" s="4" t="s">
        <v>165</v>
      </c>
      <c r="S52" s="4" t="s">
        <v>166</v>
      </c>
      <c r="T52" s="4">
        <v>549493219</v>
      </c>
      <c r="U52" s="4" t="s">
        <v>173</v>
      </c>
      <c r="V52" s="7" t="s">
        <v>174</v>
      </c>
      <c r="W52" s="4">
        <v>312030</v>
      </c>
      <c r="X52" s="7"/>
      <c r="Y52" s="4">
        <v>1195</v>
      </c>
      <c r="Z52" s="4"/>
      <c r="AA52" s="4"/>
      <c r="AB52" s="6">
        <v>40665</v>
      </c>
      <c r="AC52" s="3">
        <v>113312</v>
      </c>
      <c r="AD52" s="4" t="s">
        <v>116</v>
      </c>
      <c r="AE52" s="4" t="s">
        <v>117</v>
      </c>
      <c r="AF52" s="4">
        <v>549495276</v>
      </c>
      <c r="AG52" s="8">
        <v>22.395604395604394</v>
      </c>
      <c r="AH52" s="9">
        <v>20</v>
      </c>
      <c r="AI52" s="10">
        <f t="shared" si="6"/>
        <v>4.479120879120879</v>
      </c>
      <c r="AJ52" s="10">
        <f t="shared" si="7"/>
        <v>11200</v>
      </c>
      <c r="AK52" s="10">
        <f t="shared" si="8"/>
        <v>13440</v>
      </c>
      <c r="AL52" t="str">
        <f>HYPERLINK("24250.zip","24250.zip")</f>
        <v>24250.zip</v>
      </c>
    </row>
    <row r="53" spans="1:38" ht="179.25" thickBot="1">
      <c r="A53" s="3">
        <v>10119</v>
      </c>
      <c r="B53" s="4" t="s">
        <v>164</v>
      </c>
      <c r="C53" s="4" t="s">
        <v>165</v>
      </c>
      <c r="D53" s="4">
        <v>549493219</v>
      </c>
      <c r="E53" s="4" t="s">
        <v>167</v>
      </c>
      <c r="F53" s="3">
        <v>24251</v>
      </c>
      <c r="G53" s="4" t="s">
        <v>80</v>
      </c>
      <c r="H53" s="4"/>
      <c r="I53" s="4" t="s">
        <v>180</v>
      </c>
      <c r="J53" s="5">
        <v>50</v>
      </c>
      <c r="K53" s="4" t="s">
        <v>169</v>
      </c>
      <c r="L53" s="4" t="s">
        <v>170</v>
      </c>
      <c r="M53" s="4" t="s">
        <v>140</v>
      </c>
      <c r="N53" s="4">
        <v>1</v>
      </c>
      <c r="O53" s="4" t="s">
        <v>171</v>
      </c>
      <c r="P53" s="4" t="s">
        <v>172</v>
      </c>
      <c r="Q53" s="3">
        <v>63843</v>
      </c>
      <c r="R53" s="4" t="s">
        <v>165</v>
      </c>
      <c r="S53" s="4" t="s">
        <v>166</v>
      </c>
      <c r="T53" s="4">
        <v>549493219</v>
      </c>
      <c r="U53" s="4" t="s">
        <v>173</v>
      </c>
      <c r="V53" s="7" t="s">
        <v>174</v>
      </c>
      <c r="W53" s="4">
        <v>312030</v>
      </c>
      <c r="X53" s="7"/>
      <c r="Y53" s="4">
        <v>1195</v>
      </c>
      <c r="Z53" s="4"/>
      <c r="AA53" s="4"/>
      <c r="AB53" s="6">
        <v>40665</v>
      </c>
      <c r="AC53" s="3">
        <v>113312</v>
      </c>
      <c r="AD53" s="4" t="s">
        <v>116</v>
      </c>
      <c r="AE53" s="4" t="s">
        <v>117</v>
      </c>
      <c r="AF53" s="4">
        <v>549495276</v>
      </c>
      <c r="AG53" s="8">
        <v>30.142857142857142</v>
      </c>
      <c r="AH53" s="9">
        <v>20</v>
      </c>
      <c r="AI53" s="10">
        <f t="shared" si="6"/>
        <v>6.0285714285714285</v>
      </c>
      <c r="AJ53" s="10">
        <f t="shared" si="7"/>
        <v>1507</v>
      </c>
      <c r="AK53" s="10">
        <f t="shared" si="8"/>
        <v>1808.4</v>
      </c>
      <c r="AL53" t="str">
        <f>HYPERLINK("24251.pdf","24251.pdf")</f>
        <v>24251.pdf</v>
      </c>
    </row>
    <row r="54" spans="1:38" ht="13.5" customHeight="1" thickTop="1">
      <c r="A54" s="21" t="s">
        <v>75</v>
      </c>
      <c r="B54" s="21"/>
      <c r="C54" s="11"/>
      <c r="D54" s="11"/>
      <c r="E54" s="11"/>
      <c r="F54" s="11"/>
      <c r="G54" s="11"/>
      <c r="H54" s="11"/>
      <c r="I54" s="11"/>
      <c r="J54" s="11"/>
      <c r="K54" s="11"/>
      <c r="L54" s="11"/>
      <c r="M54" s="11"/>
      <c r="N54" s="11"/>
      <c r="O54" s="11"/>
      <c r="P54" s="11"/>
      <c r="Q54" s="11"/>
      <c r="R54" s="11"/>
      <c r="S54" s="11"/>
      <c r="T54" s="11"/>
      <c r="U54" s="32"/>
      <c r="V54" s="11"/>
      <c r="W54" s="11"/>
      <c r="X54" s="11"/>
      <c r="Y54" s="11"/>
      <c r="Z54" s="11"/>
      <c r="AA54" s="11"/>
      <c r="AB54" s="11"/>
      <c r="AC54" s="11"/>
      <c r="AD54" s="11"/>
      <c r="AE54" s="11"/>
      <c r="AF54" s="11"/>
      <c r="AG54" s="11"/>
      <c r="AH54" s="21" t="s">
        <v>76</v>
      </c>
      <c r="AI54" s="21"/>
      <c r="AJ54" s="12">
        <f>SUM(AJ48:AJ53)</f>
        <v>32477</v>
      </c>
      <c r="AK54" s="12">
        <f>SUM(AK48:AK53)</f>
        <v>38972.4</v>
      </c>
      <c r="AL54" s="11"/>
    </row>
    <row r="55" spans="1:38" ht="12.75">
      <c r="A55" s="13"/>
      <c r="B55" s="13"/>
      <c r="C55" s="13"/>
      <c r="D55" s="13"/>
      <c r="E55" s="13"/>
      <c r="F55" s="13"/>
      <c r="G55" s="13"/>
      <c r="H55" s="13"/>
      <c r="I55" s="13"/>
      <c r="J55" s="13"/>
      <c r="K55" s="13"/>
      <c r="L55" s="13"/>
      <c r="M55" s="13"/>
      <c r="N55" s="13"/>
      <c r="O55" s="13"/>
      <c r="P55" s="13"/>
      <c r="Q55" s="13"/>
      <c r="R55" s="13"/>
      <c r="S55" s="13"/>
      <c r="T55" s="13"/>
      <c r="U55" s="31"/>
      <c r="V55" s="13"/>
      <c r="W55" s="13"/>
      <c r="X55" s="13"/>
      <c r="Y55" s="13"/>
      <c r="Z55" s="13"/>
      <c r="AA55" s="13"/>
      <c r="AB55" s="13"/>
      <c r="AC55" s="13"/>
      <c r="AD55" s="13"/>
      <c r="AE55" s="13"/>
      <c r="AF55" s="13"/>
      <c r="AG55" s="13"/>
      <c r="AH55" s="13"/>
      <c r="AI55" s="13"/>
      <c r="AJ55" s="13"/>
      <c r="AK55" s="13"/>
      <c r="AL55" s="13"/>
    </row>
    <row r="56" spans="1:38" ht="51">
      <c r="A56" s="3">
        <v>10135</v>
      </c>
      <c r="B56" s="4"/>
      <c r="C56" s="4" t="s">
        <v>181</v>
      </c>
      <c r="D56" s="4"/>
      <c r="E56" s="4"/>
      <c r="F56" s="3">
        <v>23961</v>
      </c>
      <c r="G56" s="4" t="s">
        <v>91</v>
      </c>
      <c r="H56" s="4"/>
      <c r="I56" s="4" t="s">
        <v>183</v>
      </c>
      <c r="J56" s="5">
        <v>2</v>
      </c>
      <c r="K56" s="4" t="s">
        <v>184</v>
      </c>
      <c r="L56" s="4" t="s">
        <v>185</v>
      </c>
      <c r="M56" s="4" t="s">
        <v>186</v>
      </c>
      <c r="N56" s="4">
        <v>1</v>
      </c>
      <c r="O56" s="4" t="s">
        <v>187</v>
      </c>
      <c r="P56" s="4" t="s">
        <v>188</v>
      </c>
      <c r="Q56" s="3">
        <v>9127</v>
      </c>
      <c r="R56" s="4" t="s">
        <v>181</v>
      </c>
      <c r="S56" s="4" t="s">
        <v>182</v>
      </c>
      <c r="T56" s="4"/>
      <c r="U56" s="4"/>
      <c r="V56" s="7" t="s">
        <v>189</v>
      </c>
      <c r="W56" s="4">
        <v>211611</v>
      </c>
      <c r="X56" s="7"/>
      <c r="Y56" s="4">
        <v>1195</v>
      </c>
      <c r="Z56" s="4">
        <v>210000</v>
      </c>
      <c r="AA56" s="4"/>
      <c r="AB56" s="6">
        <v>40660</v>
      </c>
      <c r="AC56" s="3">
        <v>213180</v>
      </c>
      <c r="AD56" s="4" t="s">
        <v>190</v>
      </c>
      <c r="AE56" s="4" t="s">
        <v>191</v>
      </c>
      <c r="AF56" s="4">
        <v>549491502</v>
      </c>
      <c r="AG56" s="8">
        <v>300</v>
      </c>
      <c r="AH56" s="9">
        <v>20</v>
      </c>
      <c r="AI56" s="10">
        <f>((J56*AG56)*(AH56/100))/J56</f>
        <v>60</v>
      </c>
      <c r="AJ56" s="10">
        <f>ROUND(J56*ROUND(AG56,2),2)</f>
        <v>600</v>
      </c>
      <c r="AK56" s="10">
        <f>ROUND(AJ56*((100+AH56)/100),2)</f>
        <v>720</v>
      </c>
      <c r="AL56" t="str">
        <f>HYPERLINK("23961.jpg","23961.jpg")</f>
        <v>23961.jpg</v>
      </c>
    </row>
    <row r="57" spans="1:38" ht="115.5" thickBot="1">
      <c r="A57" s="3">
        <v>10135</v>
      </c>
      <c r="B57" s="4"/>
      <c r="C57" s="4" t="s">
        <v>181</v>
      </c>
      <c r="D57" s="4"/>
      <c r="E57" s="4"/>
      <c r="F57" s="3">
        <v>23974</v>
      </c>
      <c r="G57" s="4" t="s">
        <v>102</v>
      </c>
      <c r="H57" s="4"/>
      <c r="I57" s="4" t="s">
        <v>192</v>
      </c>
      <c r="J57" s="5">
        <v>300</v>
      </c>
      <c r="K57" s="4" t="s">
        <v>184</v>
      </c>
      <c r="L57" s="4" t="s">
        <v>185</v>
      </c>
      <c r="M57" s="4" t="s">
        <v>186</v>
      </c>
      <c r="N57" s="4">
        <v>1</v>
      </c>
      <c r="O57" s="4" t="s">
        <v>187</v>
      </c>
      <c r="P57" s="4" t="s">
        <v>188</v>
      </c>
      <c r="Q57" s="3">
        <v>9127</v>
      </c>
      <c r="R57" s="4" t="s">
        <v>181</v>
      </c>
      <c r="S57" s="4" t="s">
        <v>182</v>
      </c>
      <c r="T57" s="4"/>
      <c r="U57" s="4"/>
      <c r="V57" s="7" t="s">
        <v>189</v>
      </c>
      <c r="W57" s="4">
        <v>211611</v>
      </c>
      <c r="X57" s="7"/>
      <c r="Y57" s="4">
        <v>1195</v>
      </c>
      <c r="Z57" s="4">
        <v>210000</v>
      </c>
      <c r="AA57" s="4"/>
      <c r="AB57" s="6">
        <v>40660</v>
      </c>
      <c r="AC57" s="3">
        <v>213180</v>
      </c>
      <c r="AD57" s="4" t="s">
        <v>190</v>
      </c>
      <c r="AE57" s="4" t="s">
        <v>191</v>
      </c>
      <c r="AF57" s="4">
        <v>549491502</v>
      </c>
      <c r="AG57" s="8">
        <v>11.855555555555556</v>
      </c>
      <c r="AH57" s="9">
        <v>20</v>
      </c>
      <c r="AI57" s="10">
        <f>((J57*AG57)*(AH57/100))/J57</f>
        <v>2.371111111111112</v>
      </c>
      <c r="AJ57" s="10">
        <f>ROUND(J57*ROUND(AG57,2),2)</f>
        <v>3558</v>
      </c>
      <c r="AK57" s="10">
        <f>ROUND(AJ57*((100+AH57)/100),2)</f>
        <v>4269.6</v>
      </c>
      <c r="AL57" t="str">
        <f>HYPERLINK("23974.docx","23974.docx")</f>
        <v>23974.docx</v>
      </c>
    </row>
    <row r="58" spans="1:38" ht="13.5" customHeight="1" thickTop="1">
      <c r="A58" s="21" t="s">
        <v>75</v>
      </c>
      <c r="B58" s="21"/>
      <c r="C58" s="11"/>
      <c r="D58" s="11"/>
      <c r="E58" s="11"/>
      <c r="F58" s="11"/>
      <c r="G58" s="11"/>
      <c r="H58" s="11"/>
      <c r="I58" s="11"/>
      <c r="J58" s="11"/>
      <c r="K58" s="11"/>
      <c r="L58" s="11"/>
      <c r="M58" s="11"/>
      <c r="N58" s="11"/>
      <c r="O58" s="11"/>
      <c r="P58" s="11"/>
      <c r="Q58" s="11"/>
      <c r="R58" s="11"/>
      <c r="S58" s="11"/>
      <c r="T58" s="11"/>
      <c r="U58" s="32"/>
      <c r="V58" s="11"/>
      <c r="W58" s="11"/>
      <c r="X58" s="11"/>
      <c r="Y58" s="11"/>
      <c r="Z58" s="11"/>
      <c r="AA58" s="11"/>
      <c r="AB58" s="11"/>
      <c r="AC58" s="11"/>
      <c r="AD58" s="11"/>
      <c r="AE58" s="11"/>
      <c r="AF58" s="11"/>
      <c r="AG58" s="11"/>
      <c r="AH58" s="21" t="s">
        <v>76</v>
      </c>
      <c r="AI58" s="21"/>
      <c r="AJ58" s="12">
        <f>SUM(AJ56:AJ57)</f>
        <v>4158</v>
      </c>
      <c r="AK58" s="12">
        <f>SUM(AK56:AK57)</f>
        <v>4989.6</v>
      </c>
      <c r="AL58" s="11"/>
    </row>
    <row r="59" spans="1:38" ht="12.75">
      <c r="A59" s="13"/>
      <c r="B59" s="13"/>
      <c r="C59" s="13"/>
      <c r="D59" s="13"/>
      <c r="E59" s="13"/>
      <c r="F59" s="13"/>
      <c r="G59" s="13"/>
      <c r="H59" s="13"/>
      <c r="I59" s="13"/>
      <c r="J59" s="13"/>
      <c r="K59" s="13"/>
      <c r="L59" s="13"/>
      <c r="M59" s="13"/>
      <c r="N59" s="13"/>
      <c r="O59" s="13"/>
      <c r="P59" s="13"/>
      <c r="Q59" s="13"/>
      <c r="R59" s="13"/>
      <c r="S59" s="13"/>
      <c r="T59" s="13"/>
      <c r="U59" s="31"/>
      <c r="V59" s="13"/>
      <c r="W59" s="13"/>
      <c r="X59" s="13"/>
      <c r="Y59" s="13"/>
      <c r="Z59" s="13"/>
      <c r="AA59" s="13"/>
      <c r="AB59" s="13"/>
      <c r="AC59" s="13"/>
      <c r="AD59" s="13"/>
      <c r="AE59" s="13"/>
      <c r="AF59" s="13"/>
      <c r="AG59" s="13"/>
      <c r="AH59" s="13"/>
      <c r="AI59" s="13"/>
      <c r="AJ59" s="13"/>
      <c r="AK59" s="13"/>
      <c r="AL59" s="13"/>
    </row>
    <row r="60" spans="1:38" ht="191.25">
      <c r="A60" s="3">
        <v>10158</v>
      </c>
      <c r="B60" s="4" t="s">
        <v>193</v>
      </c>
      <c r="C60" s="4" t="s">
        <v>194</v>
      </c>
      <c r="D60" s="4">
        <v>549494642</v>
      </c>
      <c r="E60" s="4"/>
      <c r="F60" s="3">
        <v>24154</v>
      </c>
      <c r="G60" s="4" t="s">
        <v>97</v>
      </c>
      <c r="H60" s="4"/>
      <c r="I60" s="4" t="s">
        <v>196</v>
      </c>
      <c r="J60" s="5">
        <v>100</v>
      </c>
      <c r="K60" s="4" t="s">
        <v>197</v>
      </c>
      <c r="L60" s="4" t="s">
        <v>198</v>
      </c>
      <c r="M60" s="4" t="s">
        <v>199</v>
      </c>
      <c r="N60" s="4">
        <v>2</v>
      </c>
      <c r="O60" s="4" t="s">
        <v>200</v>
      </c>
      <c r="P60" s="4" t="s">
        <v>201</v>
      </c>
      <c r="Q60" s="3">
        <v>2090</v>
      </c>
      <c r="R60" s="4" t="s">
        <v>194</v>
      </c>
      <c r="S60" s="4" t="s">
        <v>195</v>
      </c>
      <c r="T60" s="4">
        <v>549494642</v>
      </c>
      <c r="U60" s="4"/>
      <c r="V60" s="7" t="s">
        <v>202</v>
      </c>
      <c r="W60" s="4">
        <v>927000</v>
      </c>
      <c r="X60" s="7"/>
      <c r="Y60" s="4">
        <v>8100</v>
      </c>
      <c r="Z60" s="4">
        <v>920000</v>
      </c>
      <c r="AA60" s="4"/>
      <c r="AB60" s="6">
        <v>40668</v>
      </c>
      <c r="AC60" s="3">
        <v>510</v>
      </c>
      <c r="AD60" s="4" t="s">
        <v>203</v>
      </c>
      <c r="AE60" s="4" t="s">
        <v>204</v>
      </c>
      <c r="AF60" s="4">
        <v>549492102</v>
      </c>
      <c r="AG60" s="8">
        <v>75.22105263157894</v>
      </c>
      <c r="AH60" s="9">
        <v>20</v>
      </c>
      <c r="AI60" s="10">
        <f>((J60*AG60)*(AH60/100))/J60</f>
        <v>15.044210526315789</v>
      </c>
      <c r="AJ60" s="10">
        <f>ROUND(J60*ROUND(AG60,2),2)</f>
        <v>7522</v>
      </c>
      <c r="AK60" s="10">
        <f>ROUND(AJ60*((100+AH60)/100),2)</f>
        <v>9026.4</v>
      </c>
      <c r="AL60" t="str">
        <f>HYPERLINK("24154.pdf","24154.pdf")</f>
        <v>24154.pdf</v>
      </c>
    </row>
    <row r="61" spans="1:38" ht="204">
      <c r="A61" s="3">
        <v>10158</v>
      </c>
      <c r="B61" s="4" t="s">
        <v>193</v>
      </c>
      <c r="C61" s="4" t="s">
        <v>194</v>
      </c>
      <c r="D61" s="4">
        <v>549494642</v>
      </c>
      <c r="E61" s="4"/>
      <c r="F61" s="3">
        <v>24213</v>
      </c>
      <c r="G61" s="4" t="s">
        <v>102</v>
      </c>
      <c r="H61" s="4"/>
      <c r="I61" s="4" t="s">
        <v>205</v>
      </c>
      <c r="J61" s="5">
        <v>200</v>
      </c>
      <c r="K61" s="4" t="s">
        <v>197</v>
      </c>
      <c r="L61" s="4" t="s">
        <v>198</v>
      </c>
      <c r="M61" s="4" t="s">
        <v>199</v>
      </c>
      <c r="N61" s="4">
        <v>2</v>
      </c>
      <c r="O61" s="4" t="s">
        <v>200</v>
      </c>
      <c r="P61" s="4" t="s">
        <v>201</v>
      </c>
      <c r="Q61" s="3">
        <v>2090</v>
      </c>
      <c r="R61" s="4" t="s">
        <v>194</v>
      </c>
      <c r="S61" s="4" t="s">
        <v>195</v>
      </c>
      <c r="T61" s="4">
        <v>549494642</v>
      </c>
      <c r="U61" s="4"/>
      <c r="V61" s="7" t="s">
        <v>202</v>
      </c>
      <c r="W61" s="4">
        <v>927000</v>
      </c>
      <c r="X61" s="7"/>
      <c r="Y61" s="4">
        <v>8100</v>
      </c>
      <c r="Z61" s="4">
        <v>920000</v>
      </c>
      <c r="AA61" s="4"/>
      <c r="AB61" s="6">
        <v>40668</v>
      </c>
      <c r="AC61" s="3">
        <v>510</v>
      </c>
      <c r="AD61" s="4" t="s">
        <v>203</v>
      </c>
      <c r="AE61" s="4" t="s">
        <v>204</v>
      </c>
      <c r="AF61" s="4">
        <v>549492102</v>
      </c>
      <c r="AG61" s="8">
        <v>8.688888888888888</v>
      </c>
      <c r="AH61" s="9">
        <v>20</v>
      </c>
      <c r="AI61" s="10">
        <f>((J61*AG61)*(AH61/100))/J61</f>
        <v>1.7377777777777776</v>
      </c>
      <c r="AJ61" s="10">
        <f>ROUND(J61*ROUND(AG61,2),2)</f>
        <v>1738</v>
      </c>
      <c r="AK61" s="10">
        <f>ROUND(AJ61*((100+AH61)/100),2)</f>
        <v>2085.6</v>
      </c>
      <c r="AL61" t="str">
        <f>HYPERLINK("24213.pdf","24213.pdf")</f>
        <v>24213.pdf</v>
      </c>
    </row>
    <row r="62" spans="1:38" ht="89.25">
      <c r="A62" s="3">
        <v>10158</v>
      </c>
      <c r="B62" s="4" t="s">
        <v>193</v>
      </c>
      <c r="C62" s="4" t="s">
        <v>194</v>
      </c>
      <c r="D62" s="4">
        <v>549494642</v>
      </c>
      <c r="E62" s="4"/>
      <c r="F62" s="3">
        <v>24228</v>
      </c>
      <c r="G62" s="4" t="s">
        <v>206</v>
      </c>
      <c r="H62" s="4"/>
      <c r="I62" s="4" t="s">
        <v>207</v>
      </c>
      <c r="J62" s="5">
        <v>200</v>
      </c>
      <c r="K62" s="4" t="s">
        <v>197</v>
      </c>
      <c r="L62" s="4" t="s">
        <v>198</v>
      </c>
      <c r="M62" s="4" t="s">
        <v>199</v>
      </c>
      <c r="N62" s="4">
        <v>2</v>
      </c>
      <c r="O62" s="4" t="s">
        <v>200</v>
      </c>
      <c r="P62" s="4" t="s">
        <v>201</v>
      </c>
      <c r="Q62" s="3">
        <v>2090</v>
      </c>
      <c r="R62" s="4" t="s">
        <v>194</v>
      </c>
      <c r="S62" s="4" t="s">
        <v>195</v>
      </c>
      <c r="T62" s="4">
        <v>549494642</v>
      </c>
      <c r="U62" s="4"/>
      <c r="V62" s="7" t="s">
        <v>202</v>
      </c>
      <c r="W62" s="4">
        <v>927000</v>
      </c>
      <c r="X62" s="7"/>
      <c r="Y62" s="4">
        <v>8100</v>
      </c>
      <c r="Z62" s="4">
        <v>920000</v>
      </c>
      <c r="AA62" s="4"/>
      <c r="AB62" s="6">
        <v>40668</v>
      </c>
      <c r="AC62" s="3">
        <v>510</v>
      </c>
      <c r="AD62" s="4" t="s">
        <v>203</v>
      </c>
      <c r="AE62" s="4" t="s">
        <v>204</v>
      </c>
      <c r="AF62" s="4">
        <v>549492102</v>
      </c>
      <c r="AG62" s="8">
        <v>6.11764705882353</v>
      </c>
      <c r="AH62" s="9"/>
      <c r="AI62" s="10">
        <f>((J62*AG62)*(AH62/100))/J62</f>
        <v>0</v>
      </c>
      <c r="AJ62" s="10">
        <f>ROUND(J62*ROUND(AG62,2),2)</f>
        <v>1224</v>
      </c>
      <c r="AK62" s="10">
        <f>ROUND(AJ62*((100+AH62)/100),2)</f>
        <v>1224</v>
      </c>
      <c r="AL62" t="str">
        <f>HYPERLINK("24228.pdf","24228.pdf")</f>
        <v>24228.pdf</v>
      </c>
    </row>
    <row r="63" spans="1:38" ht="102.75" thickBot="1">
      <c r="A63" s="3">
        <v>10158</v>
      </c>
      <c r="B63" s="4" t="s">
        <v>193</v>
      </c>
      <c r="C63" s="4" t="s">
        <v>194</v>
      </c>
      <c r="D63" s="4">
        <v>549494642</v>
      </c>
      <c r="E63" s="4"/>
      <c r="F63" s="3">
        <v>24230</v>
      </c>
      <c r="G63" s="4" t="s">
        <v>119</v>
      </c>
      <c r="H63" s="4"/>
      <c r="I63" s="4" t="s">
        <v>208</v>
      </c>
      <c r="J63" s="5">
        <v>100</v>
      </c>
      <c r="K63" s="4" t="s">
        <v>197</v>
      </c>
      <c r="L63" s="4" t="s">
        <v>198</v>
      </c>
      <c r="M63" s="4" t="s">
        <v>199</v>
      </c>
      <c r="N63" s="4">
        <v>2</v>
      </c>
      <c r="O63" s="4" t="s">
        <v>200</v>
      </c>
      <c r="P63" s="4" t="s">
        <v>201</v>
      </c>
      <c r="Q63" s="3">
        <v>2090</v>
      </c>
      <c r="R63" s="4" t="s">
        <v>194</v>
      </c>
      <c r="S63" s="4" t="s">
        <v>195</v>
      </c>
      <c r="T63" s="4">
        <v>549494642</v>
      </c>
      <c r="U63" s="4"/>
      <c r="V63" s="7" t="s">
        <v>202</v>
      </c>
      <c r="W63" s="4">
        <v>927000</v>
      </c>
      <c r="X63" s="7"/>
      <c r="Y63" s="4">
        <v>8100</v>
      </c>
      <c r="Z63" s="4">
        <v>920000</v>
      </c>
      <c r="AA63" s="4"/>
      <c r="AB63" s="6">
        <v>40668</v>
      </c>
      <c r="AC63" s="3">
        <v>510</v>
      </c>
      <c r="AD63" s="4" t="s">
        <v>203</v>
      </c>
      <c r="AE63" s="4" t="s">
        <v>204</v>
      </c>
      <c r="AF63" s="4">
        <v>549492102</v>
      </c>
      <c r="AG63" s="8">
        <v>15.818181818181818</v>
      </c>
      <c r="AH63" s="9">
        <v>20</v>
      </c>
      <c r="AI63" s="10">
        <f>((J63*AG63)*(AH63/100))/J63</f>
        <v>3.1636363636363636</v>
      </c>
      <c r="AJ63" s="10">
        <f>ROUND(J63*ROUND(AG63,2),2)</f>
        <v>1582</v>
      </c>
      <c r="AK63" s="10">
        <f>ROUND(AJ63*((100+AH63)/100),2)</f>
        <v>1898.4</v>
      </c>
      <c r="AL63" t="str">
        <f>HYPERLINK("24230.pdf","24230.pdf")</f>
        <v>24230.pdf</v>
      </c>
    </row>
    <row r="64" spans="1:38" ht="13.5" customHeight="1" thickTop="1">
      <c r="A64" s="21" t="s">
        <v>75</v>
      </c>
      <c r="B64" s="21"/>
      <c r="C64" s="11"/>
      <c r="D64" s="11"/>
      <c r="E64" s="11"/>
      <c r="F64" s="11"/>
      <c r="G64" s="11"/>
      <c r="H64" s="11"/>
      <c r="I64" s="11"/>
      <c r="J64" s="11"/>
      <c r="K64" s="11"/>
      <c r="L64" s="11"/>
      <c r="M64" s="11"/>
      <c r="N64" s="11"/>
      <c r="O64" s="11"/>
      <c r="P64" s="11"/>
      <c r="Q64" s="11"/>
      <c r="R64" s="11"/>
      <c r="S64" s="11"/>
      <c r="T64" s="11"/>
      <c r="U64" s="32"/>
      <c r="V64" s="11"/>
      <c r="W64" s="11"/>
      <c r="X64" s="11"/>
      <c r="Y64" s="11"/>
      <c r="Z64" s="11"/>
      <c r="AA64" s="11"/>
      <c r="AB64" s="11"/>
      <c r="AC64" s="11"/>
      <c r="AD64" s="11"/>
      <c r="AE64" s="11"/>
      <c r="AF64" s="11"/>
      <c r="AG64" s="11"/>
      <c r="AH64" s="21" t="s">
        <v>76</v>
      </c>
      <c r="AI64" s="21"/>
      <c r="AJ64" s="12">
        <f>SUM(AJ60:AJ63)</f>
        <v>12066</v>
      </c>
      <c r="AK64" s="12">
        <f>SUM(AK60:AK63)</f>
        <v>14234.4</v>
      </c>
      <c r="AL64" s="11"/>
    </row>
    <row r="65" spans="1:38" ht="12.75">
      <c r="A65" s="13"/>
      <c r="B65" s="13"/>
      <c r="C65" s="13"/>
      <c r="D65" s="13"/>
      <c r="E65" s="13"/>
      <c r="F65" s="13"/>
      <c r="G65" s="13"/>
      <c r="H65" s="13"/>
      <c r="I65" s="13"/>
      <c r="J65" s="13"/>
      <c r="K65" s="13"/>
      <c r="L65" s="13"/>
      <c r="M65" s="13"/>
      <c r="N65" s="13"/>
      <c r="O65" s="13"/>
      <c r="P65" s="13"/>
      <c r="Q65" s="13"/>
      <c r="R65" s="13"/>
      <c r="S65" s="13"/>
      <c r="T65" s="13"/>
      <c r="U65" s="31"/>
      <c r="V65" s="13"/>
      <c r="W65" s="13"/>
      <c r="X65" s="13"/>
      <c r="Y65" s="13"/>
      <c r="Z65" s="13"/>
      <c r="AA65" s="13"/>
      <c r="AB65" s="13"/>
      <c r="AC65" s="13"/>
      <c r="AD65" s="13"/>
      <c r="AE65" s="13"/>
      <c r="AF65" s="13"/>
      <c r="AG65" s="13"/>
      <c r="AH65" s="13"/>
      <c r="AI65" s="13"/>
      <c r="AJ65" s="13"/>
      <c r="AK65" s="13"/>
      <c r="AL65" s="13"/>
    </row>
    <row r="66" spans="1:38" ht="64.5" thickBot="1">
      <c r="A66" s="3">
        <v>10183</v>
      </c>
      <c r="B66" s="4"/>
      <c r="C66" s="4" t="s">
        <v>181</v>
      </c>
      <c r="D66" s="4"/>
      <c r="E66" s="4"/>
      <c r="F66" s="3">
        <v>24125</v>
      </c>
      <c r="G66" s="4" t="s">
        <v>129</v>
      </c>
      <c r="H66" s="4"/>
      <c r="I66" s="4" t="s">
        <v>209</v>
      </c>
      <c r="J66" s="5">
        <v>200</v>
      </c>
      <c r="K66" s="4" t="s">
        <v>184</v>
      </c>
      <c r="L66" s="4" t="s">
        <v>185</v>
      </c>
      <c r="M66" s="4" t="s">
        <v>186</v>
      </c>
      <c r="N66" s="4">
        <v>1</v>
      </c>
      <c r="O66" s="4" t="s">
        <v>187</v>
      </c>
      <c r="P66" s="4" t="s">
        <v>188</v>
      </c>
      <c r="Q66" s="3">
        <v>9127</v>
      </c>
      <c r="R66" s="4" t="s">
        <v>181</v>
      </c>
      <c r="S66" s="4" t="s">
        <v>182</v>
      </c>
      <c r="T66" s="4"/>
      <c r="U66" s="4" t="s">
        <v>210</v>
      </c>
      <c r="V66" s="7" t="s">
        <v>189</v>
      </c>
      <c r="W66" s="4">
        <v>211611</v>
      </c>
      <c r="X66" s="7"/>
      <c r="Y66" s="4">
        <v>1195</v>
      </c>
      <c r="Z66" s="4">
        <v>210000</v>
      </c>
      <c r="AA66" s="4"/>
      <c r="AB66" s="6">
        <v>40662</v>
      </c>
      <c r="AC66" s="3">
        <v>213180</v>
      </c>
      <c r="AD66" s="4" t="s">
        <v>190</v>
      </c>
      <c r="AE66" s="4" t="s">
        <v>191</v>
      </c>
      <c r="AF66" s="4">
        <v>549491502</v>
      </c>
      <c r="AG66" s="8">
        <v>21.8</v>
      </c>
      <c r="AH66" s="9">
        <v>20</v>
      </c>
      <c r="AI66" s="10">
        <f>((J66*AG66)*(AH66/100))/J66</f>
        <v>4.36</v>
      </c>
      <c r="AJ66" s="10">
        <f>ROUND(J66*ROUND(AG66,2),2)</f>
        <v>4360</v>
      </c>
      <c r="AK66" s="10">
        <f>ROUND(AJ66*((100+AH66)/100),2)</f>
        <v>5232</v>
      </c>
      <c r="AL66" t="str">
        <f>HYPERLINK("24125.docx","24125.docx")</f>
        <v>24125.docx</v>
      </c>
    </row>
    <row r="67" spans="1:38" ht="13.5" customHeight="1" thickTop="1">
      <c r="A67" s="21" t="s">
        <v>75</v>
      </c>
      <c r="B67" s="21"/>
      <c r="C67" s="11"/>
      <c r="D67" s="11"/>
      <c r="E67" s="11"/>
      <c r="F67" s="11"/>
      <c r="G67" s="11"/>
      <c r="H67" s="11"/>
      <c r="I67" s="11"/>
      <c r="J67" s="11"/>
      <c r="K67" s="11"/>
      <c r="L67" s="11"/>
      <c r="M67" s="11"/>
      <c r="N67" s="11"/>
      <c r="O67" s="11"/>
      <c r="P67" s="11"/>
      <c r="Q67" s="11"/>
      <c r="R67" s="11"/>
      <c r="S67" s="11"/>
      <c r="T67" s="11"/>
      <c r="U67" s="32"/>
      <c r="V67" s="11"/>
      <c r="W67" s="11"/>
      <c r="X67" s="11"/>
      <c r="Y67" s="11"/>
      <c r="Z67" s="11"/>
      <c r="AA67" s="11"/>
      <c r="AB67" s="11"/>
      <c r="AC67" s="11"/>
      <c r="AD67" s="11"/>
      <c r="AE67" s="11"/>
      <c r="AF67" s="11"/>
      <c r="AG67" s="11"/>
      <c r="AH67" s="21" t="s">
        <v>76</v>
      </c>
      <c r="AI67" s="21"/>
      <c r="AJ67" s="12">
        <f>SUM(AJ66:AJ66)</f>
        <v>4360</v>
      </c>
      <c r="AK67" s="12">
        <f>SUM(AK66:AK66)</f>
        <v>5232</v>
      </c>
      <c r="AL67" s="11"/>
    </row>
    <row r="68" spans="1:38" ht="12.75">
      <c r="A68" s="13"/>
      <c r="B68" s="13"/>
      <c r="C68" s="13"/>
      <c r="D68" s="13"/>
      <c r="E68" s="13"/>
      <c r="F68" s="13"/>
      <c r="G68" s="13"/>
      <c r="H68" s="13"/>
      <c r="I68" s="13"/>
      <c r="J68" s="13"/>
      <c r="K68" s="13"/>
      <c r="L68" s="13"/>
      <c r="M68" s="13"/>
      <c r="N68" s="13"/>
      <c r="O68" s="13"/>
      <c r="P68" s="13"/>
      <c r="Q68" s="13"/>
      <c r="R68" s="13"/>
      <c r="S68" s="13"/>
      <c r="T68" s="13"/>
      <c r="U68" s="31"/>
      <c r="V68" s="13"/>
      <c r="W68" s="13"/>
      <c r="X68" s="13"/>
      <c r="Y68" s="13"/>
      <c r="Z68" s="13"/>
      <c r="AA68" s="13"/>
      <c r="AB68" s="13"/>
      <c r="AC68" s="13"/>
      <c r="AD68" s="13"/>
      <c r="AE68" s="13"/>
      <c r="AF68" s="13"/>
      <c r="AG68" s="13"/>
      <c r="AH68" s="13"/>
      <c r="AI68" s="13"/>
      <c r="AJ68" s="13"/>
      <c r="AK68" s="13"/>
      <c r="AL68" s="13"/>
    </row>
    <row r="69" spans="1:38" ht="102.75" thickBot="1">
      <c r="A69" s="3">
        <v>10174</v>
      </c>
      <c r="B69" s="4" t="s">
        <v>211</v>
      </c>
      <c r="C69" s="4" t="s">
        <v>212</v>
      </c>
      <c r="D69" s="4">
        <v>549495464</v>
      </c>
      <c r="E69" s="4" t="s">
        <v>211</v>
      </c>
      <c r="F69" s="3">
        <v>24200</v>
      </c>
      <c r="G69" s="4" t="s">
        <v>95</v>
      </c>
      <c r="H69" s="4"/>
      <c r="I69" s="4" t="s">
        <v>214</v>
      </c>
      <c r="J69" s="5">
        <v>50</v>
      </c>
      <c r="K69" s="4" t="s">
        <v>159</v>
      </c>
      <c r="L69" s="4" t="s">
        <v>215</v>
      </c>
      <c r="M69" s="4" t="s">
        <v>140</v>
      </c>
      <c r="N69" s="4">
        <v>2</v>
      </c>
      <c r="O69" s="4" t="s">
        <v>216</v>
      </c>
      <c r="P69" s="4" t="s">
        <v>217</v>
      </c>
      <c r="Q69" s="3">
        <v>17765</v>
      </c>
      <c r="R69" s="4" t="s">
        <v>212</v>
      </c>
      <c r="S69" s="4" t="s">
        <v>213</v>
      </c>
      <c r="T69" s="4">
        <v>549495464</v>
      </c>
      <c r="U69" s="4" t="s">
        <v>218</v>
      </c>
      <c r="V69" s="7" t="s">
        <v>219</v>
      </c>
      <c r="W69" s="4">
        <v>319900</v>
      </c>
      <c r="X69" s="7"/>
      <c r="Y69" s="4">
        <v>1421</v>
      </c>
      <c r="Z69" s="4"/>
      <c r="AA69" s="4"/>
      <c r="AB69" s="6">
        <v>40663</v>
      </c>
      <c r="AC69" s="3">
        <v>113564</v>
      </c>
      <c r="AD69" s="4" t="s">
        <v>220</v>
      </c>
      <c r="AE69" s="4" t="s">
        <v>221</v>
      </c>
      <c r="AF69" s="4">
        <v>549495517</v>
      </c>
      <c r="AG69" s="8">
        <v>6.82</v>
      </c>
      <c r="AH69" s="9">
        <v>20</v>
      </c>
      <c r="AI69" s="10">
        <f>((J69*AG69)*(AH69/100))/J69</f>
        <v>1.364</v>
      </c>
      <c r="AJ69" s="10">
        <f>ROUND(J69*ROUND(AG69,2),2)</f>
        <v>341</v>
      </c>
      <c r="AK69" s="10">
        <f>ROUND(AJ69*((100+AH69)/100),2)</f>
        <v>409.2</v>
      </c>
      <c r="AL69" t="str">
        <f>HYPERLINK("24200.pdf","24200.pdf")</f>
        <v>24200.pdf</v>
      </c>
    </row>
    <row r="70" spans="1:38" ht="13.5" customHeight="1" thickTop="1">
      <c r="A70" s="21" t="s">
        <v>75</v>
      </c>
      <c r="B70" s="21"/>
      <c r="C70" s="11"/>
      <c r="D70" s="11"/>
      <c r="E70" s="11"/>
      <c r="F70" s="11"/>
      <c r="G70" s="11"/>
      <c r="H70" s="11"/>
      <c r="I70" s="11"/>
      <c r="J70" s="11"/>
      <c r="K70" s="11"/>
      <c r="L70" s="11"/>
      <c r="M70" s="11"/>
      <c r="N70" s="11"/>
      <c r="O70" s="11"/>
      <c r="P70" s="11"/>
      <c r="Q70" s="11"/>
      <c r="R70" s="11"/>
      <c r="S70" s="11"/>
      <c r="T70" s="11"/>
      <c r="U70" s="32"/>
      <c r="V70" s="11"/>
      <c r="W70" s="11"/>
      <c r="X70" s="11"/>
      <c r="Y70" s="11"/>
      <c r="Z70" s="11"/>
      <c r="AA70" s="11"/>
      <c r="AB70" s="11"/>
      <c r="AC70" s="11"/>
      <c r="AD70" s="11"/>
      <c r="AE70" s="11"/>
      <c r="AF70" s="11"/>
      <c r="AG70" s="11"/>
      <c r="AH70" s="21" t="s">
        <v>76</v>
      </c>
      <c r="AI70" s="21"/>
      <c r="AJ70" s="12">
        <f>SUM(AJ69:AJ69)</f>
        <v>341</v>
      </c>
      <c r="AK70" s="12">
        <f>SUM(AK69:AK69)</f>
        <v>409.2</v>
      </c>
      <c r="AL70" s="11"/>
    </row>
    <row r="71" spans="1:38" ht="12.75">
      <c r="A71" s="13"/>
      <c r="B71" s="13"/>
      <c r="C71" s="13"/>
      <c r="D71" s="13"/>
      <c r="E71" s="13"/>
      <c r="F71" s="13"/>
      <c r="G71" s="13"/>
      <c r="H71" s="13"/>
      <c r="I71" s="13"/>
      <c r="J71" s="13"/>
      <c r="K71" s="13"/>
      <c r="L71" s="13"/>
      <c r="M71" s="13"/>
      <c r="N71" s="13"/>
      <c r="O71" s="13"/>
      <c r="P71" s="13"/>
      <c r="Q71" s="13"/>
      <c r="R71" s="13"/>
      <c r="S71" s="13"/>
      <c r="T71" s="13"/>
      <c r="U71" s="31"/>
      <c r="V71" s="13"/>
      <c r="W71" s="13"/>
      <c r="X71" s="13"/>
      <c r="Y71" s="13"/>
      <c r="Z71" s="13"/>
      <c r="AA71" s="13"/>
      <c r="AB71" s="13"/>
      <c r="AC71" s="13"/>
      <c r="AD71" s="13"/>
      <c r="AE71" s="13"/>
      <c r="AF71" s="13"/>
      <c r="AG71" s="13"/>
      <c r="AH71" s="13"/>
      <c r="AI71" s="13"/>
      <c r="AJ71" s="13"/>
      <c r="AK71" s="13"/>
      <c r="AL71" s="13"/>
    </row>
    <row r="72" spans="1:38" ht="64.5" thickBot="1">
      <c r="A72" s="3">
        <v>10176</v>
      </c>
      <c r="B72" s="4" t="s">
        <v>222</v>
      </c>
      <c r="C72" s="4" t="s">
        <v>61</v>
      </c>
      <c r="D72" s="4">
        <v>549494808</v>
      </c>
      <c r="E72" s="4"/>
      <c r="F72" s="3">
        <v>24202</v>
      </c>
      <c r="G72" s="4" t="s">
        <v>148</v>
      </c>
      <c r="H72" s="4"/>
      <c r="I72" s="4" t="s">
        <v>223</v>
      </c>
      <c r="J72" s="5">
        <v>4</v>
      </c>
      <c r="K72" s="4" t="s">
        <v>159</v>
      </c>
      <c r="L72" s="4" t="s">
        <v>151</v>
      </c>
      <c r="M72" s="4" t="s">
        <v>109</v>
      </c>
      <c r="N72" s="4">
        <v>3</v>
      </c>
      <c r="O72" s="4" t="s">
        <v>160</v>
      </c>
      <c r="P72" s="4" t="s">
        <v>161</v>
      </c>
      <c r="Q72" s="3">
        <v>135370</v>
      </c>
      <c r="R72" s="4" t="s">
        <v>61</v>
      </c>
      <c r="S72" s="4" t="s">
        <v>62</v>
      </c>
      <c r="T72" s="4">
        <v>549494808</v>
      </c>
      <c r="U72" s="4" t="s">
        <v>162</v>
      </c>
      <c r="V72" s="7" t="s">
        <v>154</v>
      </c>
      <c r="W72" s="4">
        <v>119910</v>
      </c>
      <c r="X72" s="7"/>
      <c r="Y72" s="4">
        <v>1111</v>
      </c>
      <c r="Z72" s="4">
        <v>116002</v>
      </c>
      <c r="AA72" s="4"/>
      <c r="AB72" s="6">
        <v>40665</v>
      </c>
      <c r="AC72" s="3">
        <v>63513</v>
      </c>
      <c r="AD72" s="4" t="s">
        <v>155</v>
      </c>
      <c r="AE72" s="4" t="s">
        <v>156</v>
      </c>
      <c r="AF72" s="4">
        <v>549491302</v>
      </c>
      <c r="AG72" s="8">
        <v>172.5</v>
      </c>
      <c r="AH72" s="9">
        <v>20</v>
      </c>
      <c r="AI72" s="10">
        <f>((J72*AG72)*(AH72/100))/J72</f>
        <v>34.5</v>
      </c>
      <c r="AJ72" s="10">
        <f>ROUND(J72*ROUND(AG72,2),2)</f>
        <v>690</v>
      </c>
      <c r="AK72" s="10">
        <f>ROUND(AJ72*((100+AH72)/100),2)</f>
        <v>828</v>
      </c>
      <c r="AL72" t="str">
        <f>HYPERLINK("24202.pdf","24202.pdf")</f>
        <v>24202.pdf</v>
      </c>
    </row>
    <row r="73" spans="1:38" ht="13.5" customHeight="1" thickTop="1">
      <c r="A73" s="21" t="s">
        <v>75</v>
      </c>
      <c r="B73" s="21"/>
      <c r="C73" s="11"/>
      <c r="D73" s="11"/>
      <c r="E73" s="11"/>
      <c r="F73" s="11"/>
      <c r="G73" s="11"/>
      <c r="H73" s="11"/>
      <c r="I73" s="11"/>
      <c r="J73" s="11"/>
      <c r="K73" s="11"/>
      <c r="L73" s="11"/>
      <c r="M73" s="11"/>
      <c r="N73" s="11"/>
      <c r="O73" s="11"/>
      <c r="P73" s="11"/>
      <c r="Q73" s="11"/>
      <c r="R73" s="11"/>
      <c r="S73" s="11"/>
      <c r="T73" s="11"/>
      <c r="U73" s="32"/>
      <c r="V73" s="11"/>
      <c r="W73" s="11"/>
      <c r="X73" s="11"/>
      <c r="Y73" s="11"/>
      <c r="Z73" s="11"/>
      <c r="AA73" s="11"/>
      <c r="AB73" s="11"/>
      <c r="AC73" s="11"/>
      <c r="AD73" s="11"/>
      <c r="AE73" s="11"/>
      <c r="AF73" s="11"/>
      <c r="AG73" s="11"/>
      <c r="AH73" s="21" t="s">
        <v>76</v>
      </c>
      <c r="AI73" s="21"/>
      <c r="AJ73" s="12">
        <f>SUM(AJ72:AJ72)</f>
        <v>690</v>
      </c>
      <c r="AK73" s="12">
        <f>SUM(AK72:AK72)</f>
        <v>828</v>
      </c>
      <c r="AL73" s="11"/>
    </row>
    <row r="74" spans="1:38" ht="12.75">
      <c r="A74" s="13"/>
      <c r="B74" s="13"/>
      <c r="C74" s="13"/>
      <c r="D74" s="13"/>
      <c r="E74" s="13"/>
      <c r="F74" s="13"/>
      <c r="G74" s="13"/>
      <c r="H74" s="13"/>
      <c r="I74" s="13"/>
      <c r="J74" s="13"/>
      <c r="K74" s="13"/>
      <c r="L74" s="13"/>
      <c r="M74" s="13"/>
      <c r="N74" s="13"/>
      <c r="O74" s="13"/>
      <c r="P74" s="13"/>
      <c r="Q74" s="13"/>
      <c r="R74" s="13"/>
      <c r="S74" s="13"/>
      <c r="T74" s="13"/>
      <c r="U74" s="31"/>
      <c r="V74" s="13"/>
      <c r="W74" s="13"/>
      <c r="X74" s="13"/>
      <c r="Y74" s="13"/>
      <c r="Z74" s="13"/>
      <c r="AA74" s="13"/>
      <c r="AB74" s="13"/>
      <c r="AC74" s="13"/>
      <c r="AD74" s="13"/>
      <c r="AE74" s="13"/>
      <c r="AF74" s="13"/>
      <c r="AG74" s="13"/>
      <c r="AH74" s="13"/>
      <c r="AI74" s="13"/>
      <c r="AJ74" s="13"/>
      <c r="AK74" s="13"/>
      <c r="AL74" s="13"/>
    </row>
    <row r="75" spans="1:38" ht="51">
      <c r="A75" s="3">
        <v>10195</v>
      </c>
      <c r="B75" s="4" t="s">
        <v>224</v>
      </c>
      <c r="C75" s="4" t="s">
        <v>225</v>
      </c>
      <c r="D75" s="4">
        <v>549494203</v>
      </c>
      <c r="E75" s="4"/>
      <c r="F75" s="3">
        <v>24252</v>
      </c>
      <c r="G75" s="4" t="s">
        <v>80</v>
      </c>
      <c r="H75" s="4"/>
      <c r="I75" s="4" t="s">
        <v>227</v>
      </c>
      <c r="J75" s="5">
        <v>70</v>
      </c>
      <c r="K75" s="4" t="s">
        <v>228</v>
      </c>
      <c r="L75" s="4" t="s">
        <v>98</v>
      </c>
      <c r="M75" s="4" t="s">
        <v>99</v>
      </c>
      <c r="N75" s="4">
        <v>7</v>
      </c>
      <c r="O75" s="4" t="s">
        <v>229</v>
      </c>
      <c r="P75" s="4" t="s">
        <v>230</v>
      </c>
      <c r="Q75" s="3">
        <v>111812</v>
      </c>
      <c r="R75" s="4" t="s">
        <v>225</v>
      </c>
      <c r="S75" s="4" t="s">
        <v>226</v>
      </c>
      <c r="T75" s="4">
        <v>549494203</v>
      </c>
      <c r="U75" s="4"/>
      <c r="V75" s="7" t="s">
        <v>231</v>
      </c>
      <c r="W75" s="4">
        <v>850000</v>
      </c>
      <c r="X75" s="7"/>
      <c r="Y75" s="4">
        <v>1195</v>
      </c>
      <c r="Z75" s="4">
        <v>850000</v>
      </c>
      <c r="AA75" s="4"/>
      <c r="AB75" s="6">
        <v>40665</v>
      </c>
      <c r="AC75" s="3">
        <v>98452</v>
      </c>
      <c r="AD75" s="4" t="s">
        <v>232</v>
      </c>
      <c r="AE75" s="4" t="s">
        <v>233</v>
      </c>
      <c r="AF75" s="4">
        <v>549494807</v>
      </c>
      <c r="AG75" s="8">
        <v>92.84615384615384</v>
      </c>
      <c r="AH75" s="9">
        <v>20</v>
      </c>
      <c r="AI75" s="10">
        <f>((J75*AG75)*(AH75/100))/J75</f>
        <v>18.569230769230767</v>
      </c>
      <c r="AJ75" s="10">
        <f>ROUND(J75*ROUND(AG75,2),2)</f>
        <v>6499.5</v>
      </c>
      <c r="AK75" s="10">
        <f>ROUND(AJ75*((100+AH75)/100),2)</f>
        <v>7799.4</v>
      </c>
      <c r="AL75" t="str">
        <f>HYPERLINK("24252.pdf","24252.pdf")</f>
        <v>24252.pdf</v>
      </c>
    </row>
    <row r="76" spans="1:38" ht="51.75" thickBot="1">
      <c r="A76" s="3">
        <v>10195</v>
      </c>
      <c r="B76" s="4" t="s">
        <v>224</v>
      </c>
      <c r="C76" s="4" t="s">
        <v>225</v>
      </c>
      <c r="D76" s="4">
        <v>549494203</v>
      </c>
      <c r="E76" s="4"/>
      <c r="F76" s="3">
        <v>24275</v>
      </c>
      <c r="G76" s="4" t="s">
        <v>178</v>
      </c>
      <c r="H76" s="4"/>
      <c r="I76" s="4" t="s">
        <v>234</v>
      </c>
      <c r="J76" s="5">
        <v>70</v>
      </c>
      <c r="K76" s="4" t="s">
        <v>228</v>
      </c>
      <c r="L76" s="4" t="s">
        <v>98</v>
      </c>
      <c r="M76" s="4" t="s">
        <v>99</v>
      </c>
      <c r="N76" s="4">
        <v>7</v>
      </c>
      <c r="O76" s="4" t="s">
        <v>229</v>
      </c>
      <c r="P76" s="4" t="s">
        <v>230</v>
      </c>
      <c r="Q76" s="3">
        <v>111812</v>
      </c>
      <c r="R76" s="4" t="s">
        <v>225</v>
      </c>
      <c r="S76" s="4" t="s">
        <v>226</v>
      </c>
      <c r="T76" s="4">
        <v>549494203</v>
      </c>
      <c r="U76" s="4"/>
      <c r="V76" s="7" t="s">
        <v>231</v>
      </c>
      <c r="W76" s="4">
        <v>850000</v>
      </c>
      <c r="X76" s="7"/>
      <c r="Y76" s="4">
        <v>1195</v>
      </c>
      <c r="Z76" s="4">
        <v>850000</v>
      </c>
      <c r="AA76" s="4"/>
      <c r="AB76" s="6">
        <v>40665</v>
      </c>
      <c r="AC76" s="3">
        <v>98452</v>
      </c>
      <c r="AD76" s="4" t="s">
        <v>232</v>
      </c>
      <c r="AE76" s="4" t="s">
        <v>233</v>
      </c>
      <c r="AF76" s="4">
        <v>549494807</v>
      </c>
      <c r="AG76" s="8">
        <v>27.868131868131865</v>
      </c>
      <c r="AH76" s="9">
        <v>20</v>
      </c>
      <c r="AI76" s="10">
        <f>((J76*AG76)*(AH76/100))/J76</f>
        <v>5.573626373626373</v>
      </c>
      <c r="AJ76" s="10">
        <f>ROUND(J76*ROUND(AG76,2),2)</f>
        <v>1950.9</v>
      </c>
      <c r="AK76" s="10">
        <f>ROUND(AJ76*((100+AH76)/100),2)</f>
        <v>2341.08</v>
      </c>
      <c r="AL76" t="str">
        <f>HYPERLINK("24275.pdf","24275.pdf")</f>
        <v>24275.pdf</v>
      </c>
    </row>
    <row r="77" spans="1:38" ht="13.5" customHeight="1" thickTop="1">
      <c r="A77" s="21" t="s">
        <v>75</v>
      </c>
      <c r="B77" s="21"/>
      <c r="C77" s="11"/>
      <c r="D77" s="11"/>
      <c r="E77" s="11"/>
      <c r="F77" s="11"/>
      <c r="G77" s="11"/>
      <c r="H77" s="11"/>
      <c r="I77" s="11"/>
      <c r="J77" s="11"/>
      <c r="K77" s="11"/>
      <c r="L77" s="11"/>
      <c r="M77" s="11"/>
      <c r="N77" s="11"/>
      <c r="O77" s="11"/>
      <c r="P77" s="11"/>
      <c r="Q77" s="11"/>
      <c r="R77" s="11"/>
      <c r="S77" s="11"/>
      <c r="T77" s="11"/>
      <c r="U77" s="32"/>
      <c r="V77" s="11"/>
      <c r="W77" s="11"/>
      <c r="X77" s="11"/>
      <c r="Y77" s="11"/>
      <c r="Z77" s="11"/>
      <c r="AA77" s="11"/>
      <c r="AB77" s="11"/>
      <c r="AC77" s="11"/>
      <c r="AD77" s="11"/>
      <c r="AE77" s="11"/>
      <c r="AF77" s="11"/>
      <c r="AG77" s="11"/>
      <c r="AH77" s="21" t="s">
        <v>76</v>
      </c>
      <c r="AI77" s="21"/>
      <c r="AJ77" s="12">
        <f>SUM(AJ75:AJ76)</f>
        <v>8450.4</v>
      </c>
      <c r="AK77" s="12">
        <f>SUM(AK75:AK76)</f>
        <v>10140.48</v>
      </c>
      <c r="AL77" s="11"/>
    </row>
    <row r="78" spans="1:38" ht="12.75">
      <c r="A78" s="13"/>
      <c r="B78" s="13"/>
      <c r="C78" s="13"/>
      <c r="D78" s="13"/>
      <c r="E78" s="13"/>
      <c r="F78" s="13"/>
      <c r="G78" s="13"/>
      <c r="H78" s="13"/>
      <c r="I78" s="13"/>
      <c r="J78" s="13"/>
      <c r="K78" s="13"/>
      <c r="L78" s="13"/>
      <c r="M78" s="13"/>
      <c r="N78" s="13"/>
      <c r="O78" s="13"/>
      <c r="P78" s="13"/>
      <c r="Q78" s="13"/>
      <c r="R78" s="13"/>
      <c r="S78" s="13"/>
      <c r="T78" s="13"/>
      <c r="U78" s="31"/>
      <c r="V78" s="13"/>
      <c r="W78" s="13"/>
      <c r="X78" s="13"/>
      <c r="Y78" s="13"/>
      <c r="Z78" s="13"/>
      <c r="AA78" s="13"/>
      <c r="AB78" s="13"/>
      <c r="AC78" s="13"/>
      <c r="AD78" s="13"/>
      <c r="AE78" s="13"/>
      <c r="AF78" s="13"/>
      <c r="AG78" s="13"/>
      <c r="AH78" s="13"/>
      <c r="AI78" s="13"/>
      <c r="AJ78" s="13"/>
      <c r="AK78" s="13"/>
      <c r="AL78" s="13"/>
    </row>
    <row r="79" spans="1:38" ht="51.75" thickBot="1">
      <c r="A79" s="3">
        <v>10206</v>
      </c>
      <c r="B79" s="4"/>
      <c r="C79" s="4" t="s">
        <v>235</v>
      </c>
      <c r="D79" s="4">
        <v>549495769</v>
      </c>
      <c r="E79" s="4"/>
      <c r="F79" s="3">
        <v>24339</v>
      </c>
      <c r="G79" s="4" t="s">
        <v>100</v>
      </c>
      <c r="H79" s="4"/>
      <c r="I79" s="4" t="s">
        <v>237</v>
      </c>
      <c r="J79" s="5">
        <v>600</v>
      </c>
      <c r="K79" s="4" t="s">
        <v>238</v>
      </c>
      <c r="L79" s="4" t="s">
        <v>239</v>
      </c>
      <c r="M79" s="4" t="s">
        <v>240</v>
      </c>
      <c r="N79" s="4">
        <v>4</v>
      </c>
      <c r="O79" s="4" t="s">
        <v>241</v>
      </c>
      <c r="P79" s="4">
        <v>4.26</v>
      </c>
      <c r="Q79" s="3">
        <v>49109</v>
      </c>
      <c r="R79" s="4" t="s">
        <v>235</v>
      </c>
      <c r="S79" s="4" t="s">
        <v>236</v>
      </c>
      <c r="T79" s="4">
        <v>549495769</v>
      </c>
      <c r="U79" s="4"/>
      <c r="V79" s="7" t="s">
        <v>242</v>
      </c>
      <c r="W79" s="4">
        <v>992700</v>
      </c>
      <c r="X79" s="7"/>
      <c r="Y79" s="4">
        <v>1615</v>
      </c>
      <c r="Z79" s="4"/>
      <c r="AA79" s="4"/>
      <c r="AB79" s="6">
        <v>40665</v>
      </c>
      <c r="AC79" s="3">
        <v>1521</v>
      </c>
      <c r="AD79" s="4" t="s">
        <v>243</v>
      </c>
      <c r="AE79" s="4" t="s">
        <v>244</v>
      </c>
      <c r="AF79" s="4">
        <v>549491044</v>
      </c>
      <c r="AG79" s="8">
        <v>10.8</v>
      </c>
      <c r="AH79" s="9">
        <v>20</v>
      </c>
      <c r="AI79" s="10">
        <f>((J79*AG79)*(AH79/100))/J79</f>
        <v>2.16</v>
      </c>
      <c r="AJ79" s="10">
        <f>ROUND(J79*ROUND(AG79,2),2)</f>
        <v>6480</v>
      </c>
      <c r="AK79" s="10">
        <f>ROUND(AJ79*((100+AH79)/100),2)</f>
        <v>7776</v>
      </c>
      <c r="AL79" t="str">
        <f>HYPERLINK("24339.pdf","24339.pdf")</f>
        <v>24339.pdf</v>
      </c>
    </row>
    <row r="80" spans="1:38" ht="13.5" customHeight="1" thickTop="1">
      <c r="A80" s="21" t="s">
        <v>75</v>
      </c>
      <c r="B80" s="21"/>
      <c r="C80" s="11"/>
      <c r="D80" s="11"/>
      <c r="E80" s="11"/>
      <c r="F80" s="11"/>
      <c r="G80" s="11"/>
      <c r="H80" s="11"/>
      <c r="I80" s="11"/>
      <c r="J80" s="11"/>
      <c r="K80" s="11"/>
      <c r="L80" s="11"/>
      <c r="M80" s="11"/>
      <c r="N80" s="11"/>
      <c r="O80" s="11"/>
      <c r="P80" s="11"/>
      <c r="Q80" s="11"/>
      <c r="R80" s="11"/>
      <c r="S80" s="11"/>
      <c r="T80" s="11"/>
      <c r="U80" s="32"/>
      <c r="V80" s="11"/>
      <c r="W80" s="11"/>
      <c r="X80" s="11"/>
      <c r="Y80" s="11"/>
      <c r="Z80" s="11"/>
      <c r="AA80" s="11"/>
      <c r="AB80" s="11"/>
      <c r="AC80" s="11"/>
      <c r="AD80" s="11"/>
      <c r="AE80" s="11"/>
      <c r="AF80" s="11"/>
      <c r="AG80" s="11"/>
      <c r="AH80" s="21" t="s">
        <v>76</v>
      </c>
      <c r="AI80" s="21"/>
      <c r="AJ80" s="12">
        <f>SUM(AJ79:AJ79)</f>
        <v>6480</v>
      </c>
      <c r="AK80" s="12">
        <f>SUM(AK79:AK79)</f>
        <v>7776</v>
      </c>
      <c r="AL80" s="11"/>
    </row>
    <row r="81" spans="1:38" ht="12.75">
      <c r="A81" s="13"/>
      <c r="B81" s="13"/>
      <c r="C81" s="13"/>
      <c r="D81" s="13"/>
      <c r="E81" s="13"/>
      <c r="F81" s="13"/>
      <c r="G81" s="13"/>
      <c r="H81" s="13"/>
      <c r="I81" s="13"/>
      <c r="J81" s="13"/>
      <c r="K81" s="13"/>
      <c r="L81" s="13"/>
      <c r="M81" s="13"/>
      <c r="N81" s="13"/>
      <c r="O81" s="13"/>
      <c r="P81" s="13"/>
      <c r="Q81" s="13"/>
      <c r="R81" s="13"/>
      <c r="S81" s="13"/>
      <c r="T81" s="13"/>
      <c r="U81" s="31"/>
      <c r="V81" s="13"/>
      <c r="W81" s="13"/>
      <c r="X81" s="13"/>
      <c r="Y81" s="13"/>
      <c r="Z81" s="13"/>
      <c r="AA81" s="13"/>
      <c r="AB81" s="13"/>
      <c r="AC81" s="13"/>
      <c r="AD81" s="13"/>
      <c r="AE81" s="13"/>
      <c r="AF81" s="13"/>
      <c r="AG81" s="13"/>
      <c r="AH81" s="13"/>
      <c r="AI81" s="13"/>
      <c r="AJ81" s="13"/>
      <c r="AK81" s="13"/>
      <c r="AL81" s="13"/>
    </row>
    <row r="82" spans="1:37" ht="76.5">
      <c r="A82" s="3">
        <v>10207</v>
      </c>
      <c r="B82" s="4" t="s">
        <v>245</v>
      </c>
      <c r="C82" s="4" t="s">
        <v>246</v>
      </c>
      <c r="D82" s="4">
        <v>549496890</v>
      </c>
      <c r="E82" s="4"/>
      <c r="F82" s="3">
        <v>24340</v>
      </c>
      <c r="G82" s="4" t="s">
        <v>102</v>
      </c>
      <c r="H82" s="4"/>
      <c r="I82" s="4" t="s">
        <v>248</v>
      </c>
      <c r="J82" s="5">
        <v>450</v>
      </c>
      <c r="K82" s="4" t="s">
        <v>228</v>
      </c>
      <c r="L82" s="4" t="s">
        <v>249</v>
      </c>
      <c r="M82" s="4" t="s">
        <v>140</v>
      </c>
      <c r="N82" s="4"/>
      <c r="O82" s="4" t="s">
        <v>104</v>
      </c>
      <c r="P82" s="4" t="s">
        <v>104</v>
      </c>
      <c r="Q82" s="3">
        <v>112870</v>
      </c>
      <c r="R82" s="4" t="s">
        <v>246</v>
      </c>
      <c r="S82" s="4" t="s">
        <v>247</v>
      </c>
      <c r="T82" s="4">
        <v>549496890</v>
      </c>
      <c r="U82" s="4"/>
      <c r="V82" s="7" t="s">
        <v>250</v>
      </c>
      <c r="W82" s="4">
        <v>850000</v>
      </c>
      <c r="X82" s="7"/>
      <c r="Y82" s="4">
        <v>1195</v>
      </c>
      <c r="Z82" s="4">
        <v>850000</v>
      </c>
      <c r="AA82" s="4"/>
      <c r="AB82" s="6">
        <v>40662</v>
      </c>
      <c r="AC82" s="3">
        <v>108842</v>
      </c>
      <c r="AD82" s="4" t="s">
        <v>251</v>
      </c>
      <c r="AE82" s="4" t="s">
        <v>252</v>
      </c>
      <c r="AF82" s="4">
        <v>549494544</v>
      </c>
      <c r="AG82" s="8">
        <v>8.044444444444444</v>
      </c>
      <c r="AH82" s="9">
        <v>20</v>
      </c>
      <c r="AI82" s="10">
        <f>((J82*AG82)*(AH82/100))/J82</f>
        <v>1.6088888888888888</v>
      </c>
      <c r="AJ82" s="10">
        <f>ROUND(J82*ROUND(AG82,2),2)</f>
        <v>3618</v>
      </c>
      <c r="AK82" s="10">
        <f>ROUND(AJ82*((100+AH82)/100),2)</f>
        <v>4341.6</v>
      </c>
    </row>
    <row r="83" spans="1:37" ht="89.25">
      <c r="A83" s="3">
        <v>10207</v>
      </c>
      <c r="B83" s="4" t="s">
        <v>245</v>
      </c>
      <c r="C83" s="4" t="s">
        <v>246</v>
      </c>
      <c r="D83" s="4">
        <v>549496890</v>
      </c>
      <c r="E83" s="4"/>
      <c r="F83" s="3">
        <v>24345</v>
      </c>
      <c r="G83" s="4" t="s">
        <v>100</v>
      </c>
      <c r="H83" s="4"/>
      <c r="I83" s="4" t="s">
        <v>253</v>
      </c>
      <c r="J83" s="5">
        <v>450</v>
      </c>
      <c r="K83" s="4" t="s">
        <v>228</v>
      </c>
      <c r="L83" s="4" t="s">
        <v>249</v>
      </c>
      <c r="M83" s="4" t="s">
        <v>140</v>
      </c>
      <c r="N83" s="4"/>
      <c r="O83" s="4" t="s">
        <v>104</v>
      </c>
      <c r="P83" s="4" t="s">
        <v>104</v>
      </c>
      <c r="Q83" s="3">
        <v>112870</v>
      </c>
      <c r="R83" s="4" t="s">
        <v>246</v>
      </c>
      <c r="S83" s="4" t="s">
        <v>247</v>
      </c>
      <c r="T83" s="4">
        <v>549496890</v>
      </c>
      <c r="U83" s="4"/>
      <c r="V83" s="7" t="s">
        <v>254</v>
      </c>
      <c r="W83" s="4">
        <v>850000</v>
      </c>
      <c r="X83" s="7"/>
      <c r="Y83" s="4">
        <v>1195</v>
      </c>
      <c r="Z83" s="4">
        <v>850000</v>
      </c>
      <c r="AA83" s="4"/>
      <c r="AB83" s="6">
        <v>40662</v>
      </c>
      <c r="AC83" s="3">
        <v>108842</v>
      </c>
      <c r="AD83" s="4" t="s">
        <v>251</v>
      </c>
      <c r="AE83" s="4" t="s">
        <v>252</v>
      </c>
      <c r="AF83" s="4">
        <v>549494544</v>
      </c>
      <c r="AG83" s="8">
        <v>13.636363636363637</v>
      </c>
      <c r="AH83" s="9">
        <v>20</v>
      </c>
      <c r="AI83" s="10">
        <f>((J83*AG83)*(AH83/100))/J83</f>
        <v>2.7272727272727275</v>
      </c>
      <c r="AJ83" s="10">
        <f>ROUND(J83*ROUND(AG83,2),2)</f>
        <v>6138</v>
      </c>
      <c r="AK83" s="10">
        <f>ROUND(AJ83*((100+AH83)/100),2)</f>
        <v>7365.6</v>
      </c>
    </row>
    <row r="84" spans="1:37" ht="63.75">
      <c r="A84" s="3">
        <v>10207</v>
      </c>
      <c r="B84" s="4" t="s">
        <v>245</v>
      </c>
      <c r="C84" s="4" t="s">
        <v>246</v>
      </c>
      <c r="D84" s="4">
        <v>549496890</v>
      </c>
      <c r="E84" s="4"/>
      <c r="F84" s="3">
        <v>24370</v>
      </c>
      <c r="G84" s="4" t="s">
        <v>178</v>
      </c>
      <c r="H84" s="4"/>
      <c r="I84" s="4" t="s">
        <v>255</v>
      </c>
      <c r="J84" s="5">
        <v>450</v>
      </c>
      <c r="K84" s="4" t="s">
        <v>228</v>
      </c>
      <c r="L84" s="4" t="s">
        <v>249</v>
      </c>
      <c r="M84" s="4" t="s">
        <v>140</v>
      </c>
      <c r="N84" s="4"/>
      <c r="O84" s="4" t="s">
        <v>104</v>
      </c>
      <c r="P84" s="4" t="s">
        <v>104</v>
      </c>
      <c r="Q84" s="3">
        <v>112870</v>
      </c>
      <c r="R84" s="4" t="s">
        <v>246</v>
      </c>
      <c r="S84" s="4" t="s">
        <v>247</v>
      </c>
      <c r="T84" s="4">
        <v>549496890</v>
      </c>
      <c r="U84" s="4"/>
      <c r="V84" s="7" t="s">
        <v>250</v>
      </c>
      <c r="W84" s="4">
        <v>850000</v>
      </c>
      <c r="X84" s="7"/>
      <c r="Y84" s="4">
        <v>1195</v>
      </c>
      <c r="Z84" s="4">
        <v>850000</v>
      </c>
      <c r="AA84" s="4"/>
      <c r="AB84" s="6">
        <v>40662</v>
      </c>
      <c r="AC84" s="3">
        <v>108842</v>
      </c>
      <c r="AD84" s="4" t="s">
        <v>251</v>
      </c>
      <c r="AE84" s="4" t="s">
        <v>252</v>
      </c>
      <c r="AF84" s="4">
        <v>549494544</v>
      </c>
      <c r="AG84" s="8">
        <v>22.494505494505493</v>
      </c>
      <c r="AH84" s="9">
        <v>20</v>
      </c>
      <c r="AI84" s="10">
        <f>((J84*AG84)*(AH84/100))/J84</f>
        <v>4.498901098901099</v>
      </c>
      <c r="AJ84" s="10">
        <f>ROUND(J84*ROUND(AG84,2),2)</f>
        <v>10120.5</v>
      </c>
      <c r="AK84" s="10">
        <f>ROUND(AJ84*((100+AH84)/100),2)</f>
        <v>12144.6</v>
      </c>
    </row>
    <row r="85" spans="1:37" ht="64.5" thickBot="1">
      <c r="A85" s="3">
        <v>10207</v>
      </c>
      <c r="B85" s="4" t="s">
        <v>245</v>
      </c>
      <c r="C85" s="4" t="s">
        <v>246</v>
      </c>
      <c r="D85" s="4">
        <v>549496890</v>
      </c>
      <c r="E85" s="4"/>
      <c r="F85" s="3">
        <v>24373</v>
      </c>
      <c r="G85" s="4" t="s">
        <v>94</v>
      </c>
      <c r="H85" s="4"/>
      <c r="I85" s="4" t="s">
        <v>256</v>
      </c>
      <c r="J85" s="5">
        <v>450</v>
      </c>
      <c r="K85" s="4" t="s">
        <v>228</v>
      </c>
      <c r="L85" s="4" t="s">
        <v>249</v>
      </c>
      <c r="M85" s="4" t="s">
        <v>140</v>
      </c>
      <c r="N85" s="4"/>
      <c r="O85" s="4" t="s">
        <v>104</v>
      </c>
      <c r="P85" s="4" t="s">
        <v>104</v>
      </c>
      <c r="Q85" s="3">
        <v>112870</v>
      </c>
      <c r="R85" s="4" t="s">
        <v>246</v>
      </c>
      <c r="S85" s="4" t="s">
        <v>247</v>
      </c>
      <c r="T85" s="4">
        <v>549496890</v>
      </c>
      <c r="U85" s="4"/>
      <c r="V85" s="7" t="s">
        <v>254</v>
      </c>
      <c r="W85" s="4">
        <v>850000</v>
      </c>
      <c r="X85" s="7"/>
      <c r="Y85" s="4">
        <v>1195</v>
      </c>
      <c r="Z85" s="4">
        <v>850000</v>
      </c>
      <c r="AA85" s="4"/>
      <c r="AB85" s="6">
        <v>40662</v>
      </c>
      <c r="AC85" s="3">
        <v>108842</v>
      </c>
      <c r="AD85" s="4" t="s">
        <v>251</v>
      </c>
      <c r="AE85" s="4" t="s">
        <v>252</v>
      </c>
      <c r="AF85" s="4">
        <v>549494544</v>
      </c>
      <c r="AG85" s="8">
        <v>12.666666666666666</v>
      </c>
      <c r="AH85" s="9">
        <v>20</v>
      </c>
      <c r="AI85" s="10">
        <f>((J85*AG85)*(AH85/100))/J85</f>
        <v>2.533333333333333</v>
      </c>
      <c r="AJ85" s="10">
        <f>ROUND(J85*ROUND(AG85,2),2)</f>
        <v>5701.5</v>
      </c>
      <c r="AK85" s="10">
        <f>ROUND(AJ85*((100+AH85)/100),2)</f>
        <v>6841.8</v>
      </c>
    </row>
    <row r="86" spans="1:38" ht="13.5" customHeight="1" thickTop="1">
      <c r="A86" s="21" t="s">
        <v>75</v>
      </c>
      <c r="B86" s="21"/>
      <c r="C86" s="11"/>
      <c r="D86" s="11"/>
      <c r="E86" s="11"/>
      <c r="F86" s="11"/>
      <c r="G86" s="11"/>
      <c r="H86" s="11"/>
      <c r="I86" s="11"/>
      <c r="J86" s="11"/>
      <c r="K86" s="11"/>
      <c r="L86" s="11"/>
      <c r="M86" s="11"/>
      <c r="N86" s="11"/>
      <c r="O86" s="11"/>
      <c r="P86" s="11"/>
      <c r="Q86" s="11"/>
      <c r="R86" s="11"/>
      <c r="S86" s="11"/>
      <c r="T86" s="11"/>
      <c r="U86" s="32"/>
      <c r="V86" s="11"/>
      <c r="W86" s="11"/>
      <c r="X86" s="11"/>
      <c r="Y86" s="11"/>
      <c r="Z86" s="11"/>
      <c r="AA86" s="11"/>
      <c r="AB86" s="11"/>
      <c r="AC86" s="11"/>
      <c r="AD86" s="11"/>
      <c r="AE86" s="11"/>
      <c r="AF86" s="11"/>
      <c r="AG86" s="11"/>
      <c r="AH86" s="21" t="s">
        <v>76</v>
      </c>
      <c r="AI86" s="21"/>
      <c r="AJ86" s="12">
        <f>SUM(AJ82:AJ85)</f>
        <v>25578</v>
      </c>
      <c r="AK86" s="12">
        <f>SUM(AK82:AK85)</f>
        <v>30693.600000000002</v>
      </c>
      <c r="AL86" s="11"/>
    </row>
    <row r="87" spans="1:38" ht="12.75">
      <c r="A87" s="13"/>
      <c r="B87" s="13"/>
      <c r="C87" s="13"/>
      <c r="D87" s="13"/>
      <c r="E87" s="13"/>
      <c r="F87" s="13"/>
      <c r="G87" s="13"/>
      <c r="H87" s="13"/>
      <c r="I87" s="13"/>
      <c r="J87" s="13"/>
      <c r="K87" s="13"/>
      <c r="L87" s="13"/>
      <c r="M87" s="13"/>
      <c r="N87" s="13"/>
      <c r="O87" s="13"/>
      <c r="P87" s="13"/>
      <c r="Q87" s="13"/>
      <c r="R87" s="13"/>
      <c r="S87" s="13"/>
      <c r="T87" s="13"/>
      <c r="U87" s="31"/>
      <c r="V87" s="13"/>
      <c r="W87" s="13"/>
      <c r="X87" s="13"/>
      <c r="Y87" s="13"/>
      <c r="Z87" s="13"/>
      <c r="AA87" s="13"/>
      <c r="AB87" s="13"/>
      <c r="AC87" s="13"/>
      <c r="AD87" s="13"/>
      <c r="AE87" s="13"/>
      <c r="AF87" s="13"/>
      <c r="AG87" s="13"/>
      <c r="AH87" s="13"/>
      <c r="AI87" s="13"/>
      <c r="AJ87" s="13"/>
      <c r="AK87" s="13"/>
      <c r="AL87" s="13"/>
    </row>
    <row r="88" spans="1:38" ht="51.75" thickBot="1">
      <c r="A88" s="3">
        <v>10208</v>
      </c>
      <c r="B88" s="4"/>
      <c r="C88" s="4" t="s">
        <v>235</v>
      </c>
      <c r="D88" s="4">
        <v>549495769</v>
      </c>
      <c r="E88" s="4"/>
      <c r="F88" s="3">
        <v>24368</v>
      </c>
      <c r="G88" s="4" t="s">
        <v>129</v>
      </c>
      <c r="H88" s="4"/>
      <c r="I88" s="4" t="s">
        <v>257</v>
      </c>
      <c r="J88" s="5">
        <v>600</v>
      </c>
      <c r="K88" s="4" t="s">
        <v>238</v>
      </c>
      <c r="L88" s="4" t="s">
        <v>239</v>
      </c>
      <c r="M88" s="4" t="s">
        <v>240</v>
      </c>
      <c r="N88" s="4">
        <v>4</v>
      </c>
      <c r="O88" s="4" t="s">
        <v>241</v>
      </c>
      <c r="P88" s="4">
        <v>4.26</v>
      </c>
      <c r="Q88" s="3">
        <v>49109</v>
      </c>
      <c r="R88" s="4" t="s">
        <v>235</v>
      </c>
      <c r="S88" s="4" t="s">
        <v>236</v>
      </c>
      <c r="T88" s="4">
        <v>549495769</v>
      </c>
      <c r="U88" s="4"/>
      <c r="V88" s="7" t="s">
        <v>242</v>
      </c>
      <c r="W88" s="4">
        <v>992700</v>
      </c>
      <c r="X88" s="7"/>
      <c r="Y88" s="4">
        <v>1615</v>
      </c>
      <c r="Z88" s="4"/>
      <c r="AA88" s="4"/>
      <c r="AB88" s="6">
        <v>40665</v>
      </c>
      <c r="AC88" s="3">
        <v>1521</v>
      </c>
      <c r="AD88" s="4" t="s">
        <v>243</v>
      </c>
      <c r="AE88" s="4" t="s">
        <v>244</v>
      </c>
      <c r="AF88" s="4">
        <v>549491044</v>
      </c>
      <c r="AG88" s="8">
        <v>9.78</v>
      </c>
      <c r="AH88" s="9">
        <v>20</v>
      </c>
      <c r="AI88" s="10">
        <f>((J88*AG88)*(AH88/100))/J88</f>
        <v>1.9560000000000002</v>
      </c>
      <c r="AJ88" s="10">
        <f>ROUND(J88*ROUND(AG88,2),2)</f>
        <v>5868</v>
      </c>
      <c r="AK88" s="10">
        <f>ROUND(AJ88*((100+AH88)/100),2)</f>
        <v>7041.6</v>
      </c>
      <c r="AL88" t="str">
        <f>HYPERLINK("24368.pdf","24368.pdf")</f>
        <v>24368.pdf</v>
      </c>
    </row>
    <row r="89" spans="1:38" ht="13.5" customHeight="1" thickTop="1">
      <c r="A89" s="21" t="s">
        <v>75</v>
      </c>
      <c r="B89" s="21"/>
      <c r="C89" s="11"/>
      <c r="D89" s="11"/>
      <c r="E89" s="11"/>
      <c r="F89" s="11"/>
      <c r="G89" s="11"/>
      <c r="H89" s="11"/>
      <c r="I89" s="11"/>
      <c r="J89" s="11"/>
      <c r="K89" s="11"/>
      <c r="L89" s="11"/>
      <c r="M89" s="11"/>
      <c r="N89" s="11"/>
      <c r="O89" s="11"/>
      <c r="P89" s="11"/>
      <c r="Q89" s="11"/>
      <c r="R89" s="11"/>
      <c r="S89" s="11"/>
      <c r="T89" s="11"/>
      <c r="U89" s="32"/>
      <c r="V89" s="11"/>
      <c r="W89" s="11"/>
      <c r="X89" s="11"/>
      <c r="Y89" s="11"/>
      <c r="Z89" s="11"/>
      <c r="AA89" s="11"/>
      <c r="AB89" s="11"/>
      <c r="AC89" s="11"/>
      <c r="AD89" s="11"/>
      <c r="AE89" s="11"/>
      <c r="AF89" s="11"/>
      <c r="AG89" s="11"/>
      <c r="AH89" s="21" t="s">
        <v>76</v>
      </c>
      <c r="AI89" s="21"/>
      <c r="AJ89" s="12">
        <f>SUM(AJ88:AJ88)</f>
        <v>5868</v>
      </c>
      <c r="AK89" s="12">
        <f>SUM(AK88:AK88)</f>
        <v>7041.6</v>
      </c>
      <c r="AL89" s="11"/>
    </row>
    <row r="90" spans="1:38" ht="12.75">
      <c r="A90" s="13"/>
      <c r="B90" s="13"/>
      <c r="C90" s="13"/>
      <c r="D90" s="13"/>
      <c r="E90" s="13"/>
      <c r="F90" s="13"/>
      <c r="G90" s="13"/>
      <c r="H90" s="13"/>
      <c r="I90" s="13"/>
      <c r="J90" s="13"/>
      <c r="K90" s="13"/>
      <c r="L90" s="13"/>
      <c r="M90" s="13"/>
      <c r="N90" s="13"/>
      <c r="O90" s="13"/>
      <c r="P90" s="13"/>
      <c r="Q90" s="13"/>
      <c r="R90" s="13"/>
      <c r="S90" s="13"/>
      <c r="T90" s="13"/>
      <c r="U90" s="31"/>
      <c r="V90" s="13"/>
      <c r="W90" s="13"/>
      <c r="X90" s="13"/>
      <c r="Y90" s="13"/>
      <c r="Z90" s="13"/>
      <c r="AA90" s="13"/>
      <c r="AB90" s="13"/>
      <c r="AC90" s="13"/>
      <c r="AD90" s="13"/>
      <c r="AE90" s="13"/>
      <c r="AF90" s="13"/>
      <c r="AG90" s="13"/>
      <c r="AH90" s="13"/>
      <c r="AI90" s="13"/>
      <c r="AJ90" s="13"/>
      <c r="AK90" s="13"/>
      <c r="AL90" s="13"/>
    </row>
    <row r="91" spans="1:38" ht="77.25" thickBot="1">
      <c r="A91" s="3">
        <v>10209</v>
      </c>
      <c r="B91" s="4"/>
      <c r="C91" s="4" t="s">
        <v>235</v>
      </c>
      <c r="D91" s="4">
        <v>549495769</v>
      </c>
      <c r="E91" s="4"/>
      <c r="F91" s="3">
        <v>24375</v>
      </c>
      <c r="G91" s="4" t="s">
        <v>102</v>
      </c>
      <c r="H91" s="4"/>
      <c r="I91" s="4" t="s">
        <v>258</v>
      </c>
      <c r="J91" s="5">
        <v>600</v>
      </c>
      <c r="K91" s="4" t="s">
        <v>238</v>
      </c>
      <c r="L91" s="4" t="s">
        <v>239</v>
      </c>
      <c r="M91" s="4" t="s">
        <v>240</v>
      </c>
      <c r="N91" s="4">
        <v>4</v>
      </c>
      <c r="O91" s="4" t="s">
        <v>241</v>
      </c>
      <c r="P91" s="4">
        <v>4.26</v>
      </c>
      <c r="Q91" s="3">
        <v>49109</v>
      </c>
      <c r="R91" s="4" t="s">
        <v>235</v>
      </c>
      <c r="S91" s="4" t="s">
        <v>236</v>
      </c>
      <c r="T91" s="4">
        <v>549495769</v>
      </c>
      <c r="U91" s="4"/>
      <c r="V91" s="7" t="s">
        <v>242</v>
      </c>
      <c r="W91" s="4">
        <v>992700</v>
      </c>
      <c r="X91" s="7"/>
      <c r="Y91" s="4">
        <v>1615</v>
      </c>
      <c r="Z91" s="4"/>
      <c r="AA91" s="4"/>
      <c r="AB91" s="6">
        <v>40665</v>
      </c>
      <c r="AC91" s="3">
        <v>1521</v>
      </c>
      <c r="AD91" s="4" t="s">
        <v>243</v>
      </c>
      <c r="AE91" s="4" t="s">
        <v>244</v>
      </c>
      <c r="AF91" s="4">
        <v>549491044</v>
      </c>
      <c r="AG91" s="8">
        <v>10.5</v>
      </c>
      <c r="AH91" s="9">
        <v>20</v>
      </c>
      <c r="AI91" s="10">
        <f>((J91*AG91)*(AH91/100))/J91</f>
        <v>2.1</v>
      </c>
      <c r="AJ91" s="10">
        <f>ROUND(J91*ROUND(AG91,2),2)</f>
        <v>6300</v>
      </c>
      <c r="AK91" s="10">
        <f>ROUND(AJ91*((100+AH91)/100),2)</f>
        <v>7560</v>
      </c>
      <c r="AL91" t="str">
        <f>HYPERLINK("24375.jpg","24375.jpg")</f>
        <v>24375.jpg</v>
      </c>
    </row>
    <row r="92" spans="1:38" ht="13.5" customHeight="1" thickTop="1">
      <c r="A92" s="21" t="s">
        <v>75</v>
      </c>
      <c r="B92" s="21"/>
      <c r="C92" s="11"/>
      <c r="D92" s="11"/>
      <c r="E92" s="11"/>
      <c r="F92" s="11"/>
      <c r="G92" s="11"/>
      <c r="H92" s="11"/>
      <c r="I92" s="11"/>
      <c r="J92" s="11"/>
      <c r="K92" s="11"/>
      <c r="L92" s="11"/>
      <c r="M92" s="11"/>
      <c r="N92" s="11"/>
      <c r="O92" s="11"/>
      <c r="P92" s="11"/>
      <c r="Q92" s="11"/>
      <c r="R92" s="11"/>
      <c r="S92" s="11"/>
      <c r="T92" s="11"/>
      <c r="U92" s="32"/>
      <c r="V92" s="11"/>
      <c r="W92" s="11"/>
      <c r="X92" s="11"/>
      <c r="Y92" s="11"/>
      <c r="Z92" s="11"/>
      <c r="AA92" s="11"/>
      <c r="AB92" s="11"/>
      <c r="AC92" s="11"/>
      <c r="AD92" s="11"/>
      <c r="AE92" s="11"/>
      <c r="AF92" s="11"/>
      <c r="AG92" s="11"/>
      <c r="AH92" s="21" t="s">
        <v>76</v>
      </c>
      <c r="AI92" s="21"/>
      <c r="AJ92" s="12">
        <f>SUM(AJ91:AJ91)</f>
        <v>6300</v>
      </c>
      <c r="AK92" s="12">
        <f>SUM(AK91:AK91)</f>
        <v>7560</v>
      </c>
      <c r="AL92" s="11"/>
    </row>
    <row r="93" spans="1:38" ht="12.75">
      <c r="A93" s="13"/>
      <c r="B93" s="13"/>
      <c r="C93" s="13"/>
      <c r="D93" s="13"/>
      <c r="E93" s="13"/>
      <c r="F93" s="13"/>
      <c r="G93" s="13"/>
      <c r="H93" s="13"/>
      <c r="I93" s="13"/>
      <c r="J93" s="13"/>
      <c r="K93" s="13"/>
      <c r="L93" s="13"/>
      <c r="M93" s="13"/>
      <c r="N93" s="13"/>
      <c r="O93" s="13"/>
      <c r="P93" s="13"/>
      <c r="Q93" s="13"/>
      <c r="R93" s="13"/>
      <c r="S93" s="13"/>
      <c r="T93" s="13"/>
      <c r="U93" s="31"/>
      <c r="V93" s="13"/>
      <c r="W93" s="13"/>
      <c r="X93" s="13"/>
      <c r="Y93" s="13"/>
      <c r="Z93" s="13"/>
      <c r="AA93" s="13"/>
      <c r="AB93" s="13"/>
      <c r="AC93" s="13"/>
      <c r="AD93" s="13"/>
      <c r="AE93" s="13"/>
      <c r="AF93" s="13"/>
      <c r="AG93" s="13"/>
      <c r="AH93" s="13"/>
      <c r="AI93" s="13"/>
      <c r="AJ93" s="13"/>
      <c r="AK93" s="13"/>
      <c r="AL93" s="13"/>
    </row>
    <row r="94" spans="1:38" ht="114.75">
      <c r="A94" s="3">
        <v>10279</v>
      </c>
      <c r="B94" s="4"/>
      <c r="C94" s="4" t="s">
        <v>259</v>
      </c>
      <c r="D94" s="4">
        <v>549493734</v>
      </c>
      <c r="E94" s="4" t="s">
        <v>261</v>
      </c>
      <c r="F94" s="3">
        <v>24549</v>
      </c>
      <c r="G94" s="4" t="s">
        <v>103</v>
      </c>
      <c r="H94" s="4"/>
      <c r="I94" s="4" t="s">
        <v>262</v>
      </c>
      <c r="J94" s="5">
        <v>1</v>
      </c>
      <c r="K94" s="4" t="s">
        <v>263</v>
      </c>
      <c r="L94" s="4" t="s">
        <v>264</v>
      </c>
      <c r="M94" s="4" t="s">
        <v>265</v>
      </c>
      <c r="N94" s="4">
        <v>1</v>
      </c>
      <c r="O94" s="4" t="s">
        <v>266</v>
      </c>
      <c r="P94" s="4" t="s">
        <v>267</v>
      </c>
      <c r="Q94" s="3">
        <v>182288</v>
      </c>
      <c r="R94" s="4" t="s">
        <v>259</v>
      </c>
      <c r="S94" s="4" t="s">
        <v>260</v>
      </c>
      <c r="T94" s="4">
        <v>549493734</v>
      </c>
      <c r="U94" s="4" t="s">
        <v>268</v>
      </c>
      <c r="V94" s="7" t="s">
        <v>269</v>
      </c>
      <c r="W94" s="4">
        <v>211410</v>
      </c>
      <c r="X94" s="7"/>
      <c r="Y94" s="4">
        <v>1195</v>
      </c>
      <c r="Z94" s="4"/>
      <c r="AA94" s="4"/>
      <c r="AB94" s="6">
        <v>40667</v>
      </c>
      <c r="AC94" s="3">
        <v>213180</v>
      </c>
      <c r="AD94" s="4" t="s">
        <v>190</v>
      </c>
      <c r="AE94" s="4" t="s">
        <v>191</v>
      </c>
      <c r="AF94" s="4">
        <v>549491502</v>
      </c>
      <c r="AG94" s="8">
        <v>835.2272727272727</v>
      </c>
      <c r="AH94" s="9">
        <v>20</v>
      </c>
      <c r="AI94" s="10">
        <f>((J94*AG94)*(AH94/100))/J94</f>
        <v>167.04545454545456</v>
      </c>
      <c r="AJ94" s="10">
        <f>ROUND(J94*ROUND(AG94,2),2)</f>
        <v>835.23</v>
      </c>
      <c r="AK94" s="10">
        <f>ROUND(AJ94*((100+AH94)/100),2)</f>
        <v>1002.28</v>
      </c>
      <c r="AL94" t="str">
        <f>HYPERLINK("24549.pdf","24549.pdf")</f>
        <v>24549.pdf</v>
      </c>
    </row>
    <row r="95" spans="1:38" ht="115.5" thickBot="1">
      <c r="A95" s="3">
        <v>10279</v>
      </c>
      <c r="B95" s="4"/>
      <c r="C95" s="4" t="s">
        <v>259</v>
      </c>
      <c r="D95" s="4">
        <v>549493734</v>
      </c>
      <c r="E95" s="4" t="s">
        <v>261</v>
      </c>
      <c r="F95" s="3">
        <v>24569</v>
      </c>
      <c r="G95" s="4" t="s">
        <v>129</v>
      </c>
      <c r="H95" s="4"/>
      <c r="I95" s="4" t="s">
        <v>270</v>
      </c>
      <c r="J95" s="5">
        <v>1000</v>
      </c>
      <c r="K95" s="4" t="s">
        <v>263</v>
      </c>
      <c r="L95" s="4" t="s">
        <v>264</v>
      </c>
      <c r="M95" s="4" t="s">
        <v>265</v>
      </c>
      <c r="N95" s="4">
        <v>1</v>
      </c>
      <c r="O95" s="4" t="s">
        <v>266</v>
      </c>
      <c r="P95" s="4" t="s">
        <v>267</v>
      </c>
      <c r="Q95" s="3">
        <v>182288</v>
      </c>
      <c r="R95" s="4" t="s">
        <v>259</v>
      </c>
      <c r="S95" s="4" t="s">
        <v>260</v>
      </c>
      <c r="T95" s="4">
        <v>549493734</v>
      </c>
      <c r="U95" s="4" t="s">
        <v>271</v>
      </c>
      <c r="V95" s="7" t="s">
        <v>269</v>
      </c>
      <c r="W95" s="4">
        <v>211410</v>
      </c>
      <c r="X95" s="7"/>
      <c r="Y95" s="4">
        <v>1195</v>
      </c>
      <c r="Z95" s="4"/>
      <c r="AA95" s="4"/>
      <c r="AB95" s="6">
        <v>40667</v>
      </c>
      <c r="AC95" s="3">
        <v>213180</v>
      </c>
      <c r="AD95" s="4" t="s">
        <v>190</v>
      </c>
      <c r="AE95" s="4" t="s">
        <v>191</v>
      </c>
      <c r="AF95" s="4">
        <v>549491502</v>
      </c>
      <c r="AG95" s="8">
        <v>11.055555555555555</v>
      </c>
      <c r="AH95" s="9">
        <v>20</v>
      </c>
      <c r="AI95" s="10">
        <f>((J95*AG95)*(AH95/100))/J95</f>
        <v>2.211111111111111</v>
      </c>
      <c r="AJ95" s="10">
        <f>ROUND(J95*ROUND(AG95,2),2)</f>
        <v>11060</v>
      </c>
      <c r="AK95" s="10">
        <f>ROUND(AJ95*((100+AH95)/100),2)</f>
        <v>13272</v>
      </c>
      <c r="AL95" t="str">
        <f>HYPERLINK("24569.pdf","24569.pdf")</f>
        <v>24569.pdf</v>
      </c>
    </row>
    <row r="96" spans="1:38" ht="13.5" customHeight="1" thickTop="1">
      <c r="A96" s="21" t="s">
        <v>75</v>
      </c>
      <c r="B96" s="21"/>
      <c r="C96" s="11"/>
      <c r="D96" s="11"/>
      <c r="E96" s="11"/>
      <c r="F96" s="11"/>
      <c r="G96" s="11"/>
      <c r="H96" s="11"/>
      <c r="I96" s="11"/>
      <c r="J96" s="11"/>
      <c r="K96" s="11"/>
      <c r="L96" s="11"/>
      <c r="M96" s="11"/>
      <c r="N96" s="11"/>
      <c r="O96" s="11"/>
      <c r="P96" s="11"/>
      <c r="Q96" s="11"/>
      <c r="R96" s="11"/>
      <c r="S96" s="11"/>
      <c r="T96" s="11"/>
      <c r="U96" s="32"/>
      <c r="V96" s="11"/>
      <c r="W96" s="11"/>
      <c r="X96" s="11"/>
      <c r="Y96" s="11"/>
      <c r="Z96" s="11"/>
      <c r="AA96" s="11"/>
      <c r="AB96" s="11"/>
      <c r="AC96" s="11"/>
      <c r="AD96" s="11"/>
      <c r="AE96" s="11"/>
      <c r="AF96" s="11"/>
      <c r="AG96" s="11"/>
      <c r="AH96" s="21" t="s">
        <v>76</v>
      </c>
      <c r="AI96" s="21"/>
      <c r="AJ96" s="12">
        <f>SUM(AJ94:AJ95)</f>
        <v>11895.23</v>
      </c>
      <c r="AK96" s="12">
        <f>SUM(AK94:AK95)</f>
        <v>14274.28</v>
      </c>
      <c r="AL96" s="11"/>
    </row>
    <row r="97" spans="1:38" ht="12.75">
      <c r="A97" s="13"/>
      <c r="B97" s="13"/>
      <c r="C97" s="13"/>
      <c r="D97" s="13"/>
      <c r="E97" s="13"/>
      <c r="F97" s="13"/>
      <c r="G97" s="13"/>
      <c r="H97" s="13"/>
      <c r="I97" s="13"/>
      <c r="J97" s="13"/>
      <c r="K97" s="13"/>
      <c r="L97" s="13"/>
      <c r="M97" s="13"/>
      <c r="N97" s="13"/>
      <c r="O97" s="13"/>
      <c r="P97" s="13"/>
      <c r="Q97" s="13"/>
      <c r="R97" s="13"/>
      <c r="S97" s="13"/>
      <c r="T97" s="13"/>
      <c r="U97" s="31"/>
      <c r="V97" s="13"/>
      <c r="W97" s="13"/>
      <c r="X97" s="13"/>
      <c r="Y97" s="13"/>
      <c r="Z97" s="13"/>
      <c r="AA97" s="13"/>
      <c r="AB97" s="13"/>
      <c r="AC97" s="13"/>
      <c r="AD97" s="13"/>
      <c r="AE97" s="13"/>
      <c r="AF97" s="13"/>
      <c r="AG97" s="13"/>
      <c r="AH97" s="13"/>
      <c r="AI97" s="13"/>
      <c r="AJ97" s="13"/>
      <c r="AK97" s="13"/>
      <c r="AL97" s="13"/>
    </row>
    <row r="98" spans="1:38" ht="115.5" thickBot="1">
      <c r="A98" s="3">
        <v>10282</v>
      </c>
      <c r="B98" s="4"/>
      <c r="C98" s="4" t="s">
        <v>259</v>
      </c>
      <c r="D98" s="4">
        <v>549493734</v>
      </c>
      <c r="E98" s="4" t="s">
        <v>272</v>
      </c>
      <c r="F98" s="3">
        <v>24570</v>
      </c>
      <c r="G98" s="4" t="s">
        <v>103</v>
      </c>
      <c r="H98" s="4"/>
      <c r="I98" s="4" t="s">
        <v>262</v>
      </c>
      <c r="J98" s="5">
        <v>1</v>
      </c>
      <c r="K98" s="4" t="s">
        <v>263</v>
      </c>
      <c r="L98" s="4" t="s">
        <v>264</v>
      </c>
      <c r="M98" s="4" t="s">
        <v>265</v>
      </c>
      <c r="N98" s="4">
        <v>1</v>
      </c>
      <c r="O98" s="4" t="s">
        <v>266</v>
      </c>
      <c r="P98" s="4" t="s">
        <v>267</v>
      </c>
      <c r="Q98" s="3">
        <v>182288</v>
      </c>
      <c r="R98" s="4" t="s">
        <v>259</v>
      </c>
      <c r="S98" s="4" t="s">
        <v>260</v>
      </c>
      <c r="T98" s="4">
        <v>549493734</v>
      </c>
      <c r="U98" s="4" t="s">
        <v>268</v>
      </c>
      <c r="V98" s="7" t="s">
        <v>273</v>
      </c>
      <c r="W98" s="4">
        <v>211410</v>
      </c>
      <c r="X98" s="7"/>
      <c r="Y98" s="4">
        <v>1195</v>
      </c>
      <c r="Z98" s="4"/>
      <c r="AA98" s="4"/>
      <c r="AB98" s="6">
        <v>40667</v>
      </c>
      <c r="AC98" s="3">
        <v>213180</v>
      </c>
      <c r="AD98" s="4" t="s">
        <v>190</v>
      </c>
      <c r="AE98" s="4" t="s">
        <v>191</v>
      </c>
      <c r="AF98" s="4">
        <v>549491502</v>
      </c>
      <c r="AG98" s="8">
        <v>835.23</v>
      </c>
      <c r="AH98" s="9">
        <v>20</v>
      </c>
      <c r="AI98" s="10">
        <f>((J98*AG98)*(AH98/100))/J98</f>
        <v>167.04600000000002</v>
      </c>
      <c r="AJ98" s="10">
        <f>ROUND(J98*ROUND(AG98,2),2)</f>
        <v>835.23</v>
      </c>
      <c r="AK98" s="10">
        <f>ROUND(AJ98*((100+AH98)/100),2)</f>
        <v>1002.28</v>
      </c>
      <c r="AL98" t="str">
        <f>HYPERLINK("24570.pdf","24570.pdf")</f>
        <v>24570.pdf</v>
      </c>
    </row>
    <row r="99" spans="1:38" ht="13.5" customHeight="1" thickTop="1">
      <c r="A99" s="21" t="s">
        <v>75</v>
      </c>
      <c r="B99" s="21"/>
      <c r="C99" s="11"/>
      <c r="D99" s="11"/>
      <c r="E99" s="11"/>
      <c r="F99" s="11"/>
      <c r="G99" s="11"/>
      <c r="H99" s="11"/>
      <c r="I99" s="11"/>
      <c r="J99" s="11"/>
      <c r="K99" s="11"/>
      <c r="L99" s="11"/>
      <c r="M99" s="11"/>
      <c r="N99" s="11"/>
      <c r="O99" s="11"/>
      <c r="P99" s="11"/>
      <c r="Q99" s="11"/>
      <c r="R99" s="11"/>
      <c r="S99" s="11"/>
      <c r="T99" s="11"/>
      <c r="U99" s="32"/>
      <c r="V99" s="11"/>
      <c r="W99" s="11"/>
      <c r="X99" s="11"/>
      <c r="Y99" s="11"/>
      <c r="Z99" s="11"/>
      <c r="AA99" s="11"/>
      <c r="AB99" s="11"/>
      <c r="AC99" s="11"/>
      <c r="AD99" s="11"/>
      <c r="AE99" s="11"/>
      <c r="AF99" s="11"/>
      <c r="AG99" s="11"/>
      <c r="AH99" s="21" t="s">
        <v>76</v>
      </c>
      <c r="AI99" s="21"/>
      <c r="AJ99" s="12">
        <f>SUM(AJ98:AJ98)</f>
        <v>835.23</v>
      </c>
      <c r="AK99" s="12">
        <f>SUM(AK98:AK98)</f>
        <v>1002.28</v>
      </c>
      <c r="AL99" s="11"/>
    </row>
    <row r="100" spans="1:38" ht="12.75">
      <c r="A100" s="13"/>
      <c r="B100" s="13"/>
      <c r="C100" s="13"/>
      <c r="D100" s="13"/>
      <c r="E100" s="13"/>
      <c r="F100" s="13"/>
      <c r="G100" s="13"/>
      <c r="H100" s="13"/>
      <c r="I100" s="13"/>
      <c r="J100" s="13"/>
      <c r="K100" s="13"/>
      <c r="L100" s="13"/>
      <c r="M100" s="13"/>
      <c r="N100" s="13"/>
      <c r="O100" s="13"/>
      <c r="P100" s="13"/>
      <c r="Q100" s="13"/>
      <c r="R100" s="13"/>
      <c r="S100" s="13"/>
      <c r="T100" s="13"/>
      <c r="U100" s="31"/>
      <c r="V100" s="13"/>
      <c r="W100" s="13"/>
      <c r="X100" s="13"/>
      <c r="Y100" s="13"/>
      <c r="Z100" s="13"/>
      <c r="AA100" s="13"/>
      <c r="AB100" s="13"/>
      <c r="AC100" s="13"/>
      <c r="AD100" s="13"/>
      <c r="AE100" s="13"/>
      <c r="AF100" s="13"/>
      <c r="AG100" s="13"/>
      <c r="AH100" s="13"/>
      <c r="AI100" s="13"/>
      <c r="AJ100" s="13"/>
      <c r="AK100" s="13"/>
      <c r="AL100" s="13"/>
    </row>
    <row r="101" spans="1:38" ht="39" thickBot="1">
      <c r="A101" s="3">
        <v>10745</v>
      </c>
      <c r="B101" s="4" t="s">
        <v>274</v>
      </c>
      <c r="C101" s="4" t="s">
        <v>275</v>
      </c>
      <c r="D101" s="4">
        <v>549495341</v>
      </c>
      <c r="E101" s="4"/>
      <c r="F101" s="3">
        <v>25178</v>
      </c>
      <c r="G101" s="4" t="s">
        <v>129</v>
      </c>
      <c r="H101" s="4"/>
      <c r="I101" s="4" t="s">
        <v>276</v>
      </c>
      <c r="J101" s="5">
        <v>3000</v>
      </c>
      <c r="K101" s="4" t="s">
        <v>277</v>
      </c>
      <c r="L101" s="4" t="s">
        <v>66</v>
      </c>
      <c r="M101" s="4" t="s">
        <v>67</v>
      </c>
      <c r="N101" s="4">
        <v>3</v>
      </c>
      <c r="O101" s="4" t="s">
        <v>278</v>
      </c>
      <c r="P101" s="4">
        <v>307</v>
      </c>
      <c r="Q101" s="3">
        <v>70642</v>
      </c>
      <c r="R101" s="4" t="s">
        <v>279</v>
      </c>
      <c r="S101" s="4" t="s">
        <v>280</v>
      </c>
      <c r="T101" s="4">
        <v>549493888</v>
      </c>
      <c r="U101" s="4"/>
      <c r="V101" s="7" t="s">
        <v>281</v>
      </c>
      <c r="W101" s="4">
        <v>560000</v>
      </c>
      <c r="X101" s="7"/>
      <c r="Y101" s="4">
        <v>1521</v>
      </c>
      <c r="Z101" s="4"/>
      <c r="AA101" s="4"/>
      <c r="AB101" s="6">
        <v>40673</v>
      </c>
      <c r="AC101" s="3">
        <v>13444</v>
      </c>
      <c r="AD101" s="4" t="s">
        <v>282</v>
      </c>
      <c r="AE101" s="4" t="s">
        <v>283</v>
      </c>
      <c r="AF101" s="4">
        <v>549494691</v>
      </c>
      <c r="AG101" s="8">
        <v>9.44</v>
      </c>
      <c r="AH101" s="9">
        <v>20</v>
      </c>
      <c r="AI101" s="10">
        <f>((J101*AG101)*(AH101/100))/J101</f>
        <v>1.888</v>
      </c>
      <c r="AJ101" s="10">
        <f>ROUND(J101*ROUND(AG101,2),2)</f>
        <v>28320</v>
      </c>
      <c r="AK101" s="10">
        <f>ROUND(AJ101*((100+AH101)/100),2)</f>
        <v>33984</v>
      </c>
      <c r="AL101" s="16" t="str">
        <f>HYPERLINK("25178.pdf","25178.pdf")</f>
        <v>25178.pdf</v>
      </c>
    </row>
    <row r="102" spans="1:38" ht="13.5" customHeight="1" thickTop="1">
      <c r="A102" s="21" t="s">
        <v>75</v>
      </c>
      <c r="B102" s="21"/>
      <c r="C102" s="11"/>
      <c r="D102" s="11"/>
      <c r="E102" s="11"/>
      <c r="F102" s="11"/>
      <c r="G102" s="11"/>
      <c r="H102" s="11"/>
      <c r="I102" s="11"/>
      <c r="J102" s="11"/>
      <c r="K102" s="11"/>
      <c r="L102" s="11"/>
      <c r="M102" s="11"/>
      <c r="N102" s="11"/>
      <c r="O102" s="11"/>
      <c r="P102" s="11"/>
      <c r="Q102" s="11"/>
      <c r="R102" s="11"/>
      <c r="S102" s="11"/>
      <c r="T102" s="11"/>
      <c r="U102" s="32"/>
      <c r="V102" s="11"/>
      <c r="W102" s="11"/>
      <c r="X102" s="11"/>
      <c r="Y102" s="11"/>
      <c r="Z102" s="11"/>
      <c r="AA102" s="11"/>
      <c r="AB102" s="11"/>
      <c r="AC102" s="11"/>
      <c r="AD102" s="11"/>
      <c r="AE102" s="11"/>
      <c r="AF102" s="11"/>
      <c r="AG102" s="11"/>
      <c r="AH102" s="21" t="s">
        <v>76</v>
      </c>
      <c r="AI102" s="21"/>
      <c r="AJ102" s="12">
        <f>SUM(AJ101:AJ101)</f>
        <v>28320</v>
      </c>
      <c r="AK102" s="12">
        <f>SUM(AK101:AK101)</f>
        <v>33984</v>
      </c>
      <c r="AL102" s="11"/>
    </row>
    <row r="103" spans="1:38" ht="12.75">
      <c r="A103" s="13"/>
      <c r="B103" s="13"/>
      <c r="C103" s="13"/>
      <c r="D103" s="13"/>
      <c r="E103" s="13"/>
      <c r="F103" s="13"/>
      <c r="G103" s="13"/>
      <c r="H103" s="13"/>
      <c r="I103" s="13"/>
      <c r="J103" s="13"/>
      <c r="K103" s="13"/>
      <c r="L103" s="13"/>
      <c r="M103" s="13"/>
      <c r="N103" s="13"/>
      <c r="O103" s="13"/>
      <c r="P103" s="13"/>
      <c r="Q103" s="13"/>
      <c r="R103" s="13"/>
      <c r="S103" s="13"/>
      <c r="T103" s="13"/>
      <c r="U103" s="31"/>
      <c r="V103" s="13"/>
      <c r="W103" s="13"/>
      <c r="X103" s="13"/>
      <c r="Y103" s="13"/>
      <c r="Z103" s="13"/>
      <c r="AA103" s="13"/>
      <c r="AB103" s="13"/>
      <c r="AC103" s="13"/>
      <c r="AD103" s="13"/>
      <c r="AE103" s="13"/>
      <c r="AF103" s="13"/>
      <c r="AG103" s="13"/>
      <c r="AH103" s="13"/>
      <c r="AI103" s="13"/>
      <c r="AJ103" s="13"/>
      <c r="AK103" s="13"/>
      <c r="AL103" s="13"/>
    </row>
    <row r="104" spans="1:38" ht="19.5" customHeigh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20" t="s">
        <v>284</v>
      </c>
      <c r="AI104" s="20"/>
      <c r="AJ104" s="15">
        <f>(0)+SUM(AJ7,AJ18,AJ25,AJ33,AJ38,AJ42,AJ46,AJ54,AJ58,AJ64,AJ67,AJ70,AJ73,AJ77,AJ80,AJ86,AJ89,AJ92,AJ96,AJ99,AJ102)</f>
        <v>244054.18000000002</v>
      </c>
      <c r="AK104" s="15">
        <f>(0)+SUM(AK7,AK18,AK25,AK33,AK38,AK42,AK46,AK54,AK58,AK64,AK67,AK70,AK73,AK77,AK80,AK86,AK89,AK92,AK96,AK99,AK102)</f>
        <v>292620.23000000004</v>
      </c>
      <c r="AL104" s="14"/>
    </row>
    <row r="105" spans="1:38" ht="12.75">
      <c r="A105" s="13"/>
      <c r="B105" s="13"/>
      <c r="C105" s="13"/>
      <c r="D105" s="13"/>
      <c r="E105" s="13"/>
      <c r="F105" s="13"/>
      <c r="G105" s="13"/>
      <c r="H105" s="13"/>
      <c r="I105" s="13"/>
      <c r="J105" s="13"/>
      <c r="K105" s="13"/>
      <c r="L105" s="13"/>
      <c r="M105" s="13"/>
      <c r="N105" s="13"/>
      <c r="O105" s="13"/>
      <c r="P105" s="13"/>
      <c r="Q105" s="13"/>
      <c r="R105" s="13"/>
      <c r="S105" s="13"/>
      <c r="T105" s="13"/>
      <c r="U105" s="31"/>
      <c r="V105" s="13"/>
      <c r="W105" s="13"/>
      <c r="X105" s="13"/>
      <c r="Y105" s="13"/>
      <c r="Z105" s="13"/>
      <c r="AA105" s="13"/>
      <c r="AB105" s="13"/>
      <c r="AC105" s="13"/>
      <c r="AD105" s="13"/>
      <c r="AE105" s="13"/>
      <c r="AF105" s="13"/>
      <c r="AG105" s="13"/>
      <c r="AH105" s="13"/>
      <c r="AI105" s="13"/>
      <c r="AJ105" s="13"/>
      <c r="AK105" s="13"/>
      <c r="AL105" s="13"/>
    </row>
  </sheetData>
  <mergeCells count="52">
    <mergeCell ref="A1:AL1"/>
    <mergeCell ref="A3:E3"/>
    <mergeCell ref="F3:AL3"/>
    <mergeCell ref="A4:J4"/>
    <mergeCell ref="K4:P4"/>
    <mergeCell ref="Q4:U4"/>
    <mergeCell ref="V4:Z4"/>
    <mergeCell ref="AA4:AL4"/>
    <mergeCell ref="A7:B7"/>
    <mergeCell ref="A18:B18"/>
    <mergeCell ref="U7:AI7"/>
    <mergeCell ref="U18:AI18"/>
    <mergeCell ref="A25:B25"/>
    <mergeCell ref="U25:AI25"/>
    <mergeCell ref="A33:B33"/>
    <mergeCell ref="AH33:AI33"/>
    <mergeCell ref="A38:B38"/>
    <mergeCell ref="AH38:AI38"/>
    <mergeCell ref="A42:B42"/>
    <mergeCell ref="AH42:AI42"/>
    <mergeCell ref="A46:B46"/>
    <mergeCell ref="AH46:AI46"/>
    <mergeCell ref="A54:B54"/>
    <mergeCell ref="AH54:AI54"/>
    <mergeCell ref="A58:B58"/>
    <mergeCell ref="AH58:AI58"/>
    <mergeCell ref="A64:B64"/>
    <mergeCell ref="AH64:AI64"/>
    <mergeCell ref="A67:B67"/>
    <mergeCell ref="AH67:AI67"/>
    <mergeCell ref="A70:B70"/>
    <mergeCell ref="AH70:AI70"/>
    <mergeCell ref="A73:B73"/>
    <mergeCell ref="AH73:AI73"/>
    <mergeCell ref="A77:B77"/>
    <mergeCell ref="AH77:AI77"/>
    <mergeCell ref="A80:B80"/>
    <mergeCell ref="AH80:AI80"/>
    <mergeCell ref="A86:B86"/>
    <mergeCell ref="AH86:AI86"/>
    <mergeCell ref="A89:B89"/>
    <mergeCell ref="AH89:AI89"/>
    <mergeCell ref="A92:B92"/>
    <mergeCell ref="AH92:AI92"/>
    <mergeCell ref="A96:B96"/>
    <mergeCell ref="AH96:AI96"/>
    <mergeCell ref="A104:AG104"/>
    <mergeCell ref="AH104:AI104"/>
    <mergeCell ref="A99:B99"/>
    <mergeCell ref="AH99:AI99"/>
    <mergeCell ref="A102:B102"/>
    <mergeCell ref="AH102:AI102"/>
  </mergeCells>
  <printOptions/>
  <pageMargins left="0.24" right="0.24" top="0.2" bottom="0.2" header="0.2" footer="0.2"/>
  <pageSetup horizontalDpi="300" verticalDpi="300" orientation="landscape" scale="50" r:id="rId1"/>
</worksheet>
</file>

<file path=xl/worksheets/sheet2.xml><?xml version="1.0" encoding="utf-8"?>
<worksheet xmlns="http://schemas.openxmlformats.org/spreadsheetml/2006/main" xmlns:r="http://schemas.openxmlformats.org/officeDocument/2006/relationships">
  <dimension ref="A1:AY5"/>
  <sheetViews>
    <sheetView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12.8515625" style="0" customWidth="1"/>
    <col min="2" max="2" width="37.421875" style="0" customWidth="1"/>
    <col min="3" max="3" width="18.7109375" style="0" customWidth="1"/>
    <col min="4" max="4" width="29.28125" style="0" customWidth="1"/>
    <col min="5" max="5" width="36.28125" style="0" customWidth="1"/>
    <col min="6" max="6" width="25.7109375" style="0" customWidth="1"/>
    <col min="7" max="7" width="76.140625" style="0" customWidth="1"/>
    <col min="8" max="8" width="24.57421875" style="0" customWidth="1"/>
    <col min="9" max="9" width="21.140625" style="0" customWidth="1"/>
    <col min="10" max="10" width="24.57421875" style="0" customWidth="1"/>
    <col min="11" max="11" width="50.421875" style="0" customWidth="1"/>
    <col min="12" max="12" width="0" style="0" hidden="1" customWidth="1"/>
    <col min="13" max="13" width="65.57421875" style="0" customWidth="1"/>
    <col min="14" max="14" width="46.8515625" style="0" customWidth="1"/>
    <col min="15" max="15" width="12.8515625" style="0" customWidth="1"/>
    <col min="16" max="16" width="21.140625" style="0" customWidth="1"/>
    <col min="17" max="17" width="37.421875" style="0" customWidth="1"/>
    <col min="18" max="18" width="32.8515625" style="0" customWidth="1"/>
    <col min="19" max="19" width="21.140625" style="0" customWidth="1"/>
    <col min="20" max="20" width="37.421875" style="0" customWidth="1"/>
    <col min="21" max="21" width="36.28125" style="0" customWidth="1"/>
    <col min="22" max="22" width="38.7109375" style="0" customWidth="1"/>
    <col min="23" max="23" width="9.421875" style="0" customWidth="1"/>
    <col min="24" max="24" width="32.8515625" style="0" customWidth="1"/>
    <col min="25" max="25" width="19.8515625" style="0" customWidth="1"/>
    <col min="26" max="26" width="27.00390625" style="0" customWidth="1"/>
    <col min="27" max="27" width="37.421875" style="0" customWidth="1"/>
    <col min="28" max="28" width="49.28125" style="0" customWidth="1"/>
    <col min="29" max="29" width="37.421875" style="0" customWidth="1"/>
    <col min="30" max="30" width="69.140625" style="0" customWidth="1"/>
    <col min="31" max="31" width="56.28125" style="0" customWidth="1"/>
    <col min="32" max="32" width="12.8515625" style="0" customWidth="1"/>
    <col min="33" max="33" width="14.00390625" style="0" customWidth="1"/>
    <col min="34" max="34" width="16.421875" style="0" customWidth="1"/>
    <col min="35" max="35" width="9.421875" style="0" customWidth="1"/>
    <col min="36" max="36" width="16.421875" style="0" customWidth="1"/>
    <col min="37" max="37" width="28.140625" style="0" customWidth="1"/>
    <col min="38" max="38" width="18.7109375" style="0" customWidth="1"/>
    <col min="39" max="39" width="23.421875" style="0" customWidth="1"/>
    <col min="40" max="40" width="34.00390625" style="0" customWidth="1"/>
    <col min="41" max="41" width="41.00390625" style="0" customWidth="1"/>
    <col min="42" max="42" width="30.421875" style="0" customWidth="1"/>
    <col min="43" max="43" width="21.140625" style="0" customWidth="1"/>
    <col min="44" max="44" width="11.7109375" style="0" customWidth="1"/>
    <col min="45" max="45" width="15.28125" style="0" customWidth="1"/>
    <col min="46" max="47" width="27.00390625" style="0" customWidth="1"/>
    <col min="48" max="48" width="15.28125" style="0" customWidth="1"/>
    <col min="49" max="49" width="23.421875" style="0" customWidth="1"/>
    <col min="50" max="51" width="17.57421875" style="0" customWidth="1"/>
  </cols>
  <sheetData>
    <row r="1" spans="1:48" ht="16.5" customHeight="1">
      <c r="A1" s="22" t="s">
        <v>6</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row>
    <row r="2" spans="1:48"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ht="16.5" customHeight="1">
      <c r="A3" s="23" t="s">
        <v>7</v>
      </c>
      <c r="B3" s="23"/>
      <c r="C3" s="23"/>
      <c r="D3" s="23"/>
      <c r="E3" s="23"/>
      <c r="F3" s="23"/>
      <c r="G3" s="23"/>
      <c r="H3" s="24" t="s">
        <v>8</v>
      </c>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row>
    <row r="4" spans="1:48" ht="16.5" customHeight="1">
      <c r="A4" s="25"/>
      <c r="B4" s="25"/>
      <c r="C4" s="25"/>
      <c r="D4" s="25"/>
      <c r="E4" s="25"/>
      <c r="F4" s="25"/>
      <c r="G4" s="25"/>
      <c r="H4" s="25"/>
      <c r="I4" s="25"/>
      <c r="J4" s="25"/>
      <c r="K4" s="25"/>
      <c r="L4" s="25"/>
      <c r="M4" s="25"/>
      <c r="N4" s="25"/>
      <c r="O4" s="25"/>
      <c r="P4" s="25"/>
      <c r="Q4" s="25"/>
      <c r="R4" s="25"/>
      <c r="S4" s="26" t="s">
        <v>9</v>
      </c>
      <c r="T4" s="26"/>
      <c r="U4" s="26"/>
      <c r="V4" s="26"/>
      <c r="W4" s="26"/>
      <c r="X4" s="26"/>
      <c r="Y4" s="26"/>
      <c r="Z4" s="25"/>
      <c r="AA4" s="25"/>
      <c r="AB4" s="25"/>
      <c r="AC4" s="25"/>
      <c r="AD4" s="25"/>
      <c r="AE4" s="25"/>
      <c r="AF4" s="26" t="s">
        <v>10</v>
      </c>
      <c r="AG4" s="26"/>
      <c r="AH4" s="26"/>
      <c r="AI4" s="26"/>
      <c r="AJ4" s="26"/>
      <c r="AK4" s="25"/>
      <c r="AL4" s="25"/>
      <c r="AM4" s="25"/>
      <c r="AN4" s="25"/>
      <c r="AO4" s="25"/>
      <c r="AP4" s="25"/>
      <c r="AQ4" s="25"/>
      <c r="AR4" s="25"/>
      <c r="AS4" s="25"/>
      <c r="AT4" s="25"/>
      <c r="AU4" s="25"/>
      <c r="AV4" s="25"/>
    </row>
    <row r="5" spans="1:51" ht="69.75" customHeight="1">
      <c r="A5" s="2" t="s">
        <v>11</v>
      </c>
      <c r="B5" s="2" t="s">
        <v>12</v>
      </c>
      <c r="C5" s="2" t="s">
        <v>13</v>
      </c>
      <c r="D5" s="2" t="s">
        <v>14</v>
      </c>
      <c r="E5" s="2" t="s">
        <v>15</v>
      </c>
      <c r="F5" s="2" t="s">
        <v>16</v>
      </c>
      <c r="G5" s="2" t="s">
        <v>17</v>
      </c>
      <c r="H5" s="2" t="s">
        <v>18</v>
      </c>
      <c r="I5" s="2" t="s">
        <v>19</v>
      </c>
      <c r="J5" s="2" t="s">
        <v>20</v>
      </c>
      <c r="K5" s="2" t="s">
        <v>21</v>
      </c>
      <c r="L5" s="2"/>
      <c r="M5" s="2" t="s">
        <v>22</v>
      </c>
      <c r="N5" s="2" t="s">
        <v>23</v>
      </c>
      <c r="O5" s="2" t="s">
        <v>24</v>
      </c>
      <c r="P5" s="2" t="s">
        <v>25</v>
      </c>
      <c r="Q5" s="2" t="s">
        <v>26</v>
      </c>
      <c r="R5" s="2" t="s">
        <v>27</v>
      </c>
      <c r="S5" s="2" t="s">
        <v>28</v>
      </c>
      <c r="T5" s="2" t="s">
        <v>29</v>
      </c>
      <c r="U5" s="2" t="s">
        <v>30</v>
      </c>
      <c r="V5" s="2" t="s">
        <v>31</v>
      </c>
      <c r="W5" s="2" t="s">
        <v>32</v>
      </c>
      <c r="X5" s="2" t="s">
        <v>33</v>
      </c>
      <c r="Y5" s="2" t="s">
        <v>34</v>
      </c>
      <c r="Z5" s="2" t="s">
        <v>35</v>
      </c>
      <c r="AA5" s="2" t="s">
        <v>36</v>
      </c>
      <c r="AB5" s="2" t="s">
        <v>37</v>
      </c>
      <c r="AC5" s="2" t="s">
        <v>38</v>
      </c>
      <c r="AD5" s="2" t="s">
        <v>39</v>
      </c>
      <c r="AE5" s="2" t="s">
        <v>40</v>
      </c>
      <c r="AF5" s="2" t="s">
        <v>41</v>
      </c>
      <c r="AG5" s="2" t="s">
        <v>42</v>
      </c>
      <c r="AH5" s="2" t="s">
        <v>43</v>
      </c>
      <c r="AI5" s="2" t="s">
        <v>44</v>
      </c>
      <c r="AJ5" s="2" t="s">
        <v>45</v>
      </c>
      <c r="AK5" s="2" t="s">
        <v>46</v>
      </c>
      <c r="AL5" s="2" t="s">
        <v>47</v>
      </c>
      <c r="AM5" s="2" t="s">
        <v>48</v>
      </c>
      <c r="AN5" s="2" t="s">
        <v>49</v>
      </c>
      <c r="AO5" s="2" t="s">
        <v>50</v>
      </c>
      <c r="AP5" s="2" t="s">
        <v>51</v>
      </c>
      <c r="AQ5" s="2" t="s">
        <v>52</v>
      </c>
      <c r="AR5" s="2" t="s">
        <v>53</v>
      </c>
      <c r="AS5" s="2" t="s">
        <v>54</v>
      </c>
      <c r="AT5" s="2" t="s">
        <v>55</v>
      </c>
      <c r="AU5" s="2" t="s">
        <v>56</v>
      </c>
      <c r="AV5" s="2" t="s">
        <v>57</v>
      </c>
      <c r="AX5" s="2" t="s">
        <v>58</v>
      </c>
      <c r="AY5" s="2" t="s">
        <v>59</v>
      </c>
    </row>
  </sheetData>
  <sheetProtection sheet="1"/>
  <mergeCells count="8">
    <mergeCell ref="A1:AV1"/>
    <mergeCell ref="A3:G3"/>
    <mergeCell ref="H3:AV3"/>
    <mergeCell ref="A4:R4"/>
    <mergeCell ref="S4:Y4"/>
    <mergeCell ref="Z4:AE4"/>
    <mergeCell ref="AF4:AJ4"/>
    <mergeCell ref="AK4:AV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Voracova</cp:lastModifiedBy>
  <cp:lastPrinted>2011-06-02T15:01:18Z</cp:lastPrinted>
  <dcterms:created xsi:type="dcterms:W3CDTF">2011-05-12T14:05:40Z</dcterms:created>
  <dcterms:modified xsi:type="dcterms:W3CDTF">2011-06-02T15:02:02Z</dcterms:modified>
  <cp:category/>
  <cp:version/>
  <cp:contentType/>
  <cp:contentStatus/>
</cp:coreProperties>
</file>