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4070" windowHeight="12525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<sst xmlns="http://schemas.openxmlformats.org/spreadsheetml/2006/main" count="1115" uniqueCount="243">
  <si>
    <t>Kategorie: PP 001-2011 - Propagační předměty, sběr do: 28.02.2011, dodání od: 14.04.2011, vygenerováno: 07.03.2011 08:18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</si>
  <si>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</si>
  <si>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</si>
  <si>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</si>
  <si>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</si>
  <si>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</si>
  <si>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</si>
  <si>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</si>
  <si>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</si>
  <si>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</si>
  <si>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</si>
  <si>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</si>
  <si>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</si>
  <si>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</si>
  <si>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</si>
  <si>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</si>
  <si>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</si>
  <si>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</si>
  <si>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Specifikace položky</t>
  </si>
  <si>
    <t>KS v balení</t>
  </si>
  <si>
    <t>Počet kusů/balení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</si>
  <si>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</si>
  <si>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</si>
  <si>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</si>
  <si>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</si>
  <si>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</si>
  <si>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</si>
  <si>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</si>
  <si>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</si>
  <si>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</si>
  <si>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</si>
  <si>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</si>
  <si>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</si>
  <si>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</si>
  <si>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</si>
  <si>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</si>
  <si>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</si>
  <si>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</si>
  <si>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</si>
  <si>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</si>
  <si>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</si>
  <si>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</si>
  <si>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</si>
  <si>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</si>
  <si>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</si>
  <si>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</si>
  <si>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</si>
  <si>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ks/balení (bez DPH)</t>
  </si>
  <si>
    <t>Sazba DPH v %</t>
  </si>
  <si>
    <t>DPH za kus/balení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</si>
  <si>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</si>
  <si>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</si>
  <si>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</si>
  <si>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Zimová Michaela Ing.</t>
  </si>
  <si>
    <t>113552@mail.muni.cz</t>
  </si>
  <si>
    <t>objednávka pro OP VK - různé</t>
  </si>
  <si>
    <t>39294100-0</t>
  </si>
  <si>
    <t>39294100-0-11</t>
  </si>
  <si>
    <t>Samolepka</t>
  </si>
  <si>
    <t>Obecná položka, konkrétní specifikace (barva, materiál, rozměr, ...) se uvádí do předepsané šablony.</t>
  </si>
  <si>
    <t>Dodání podkladů: ANO
 Rozměr (velikost): 105x42,3 mm
 Materiál: papír, krycí fólie
 Technologie aplikace loga: potisk
 Jiné požadavky: vzor v příloze (pouze vzor)</t>
  </si>
  <si>
    <t>Fakulta sportovních studií</t>
  </si>
  <si>
    <t>UKB, Kamenice 5, budova A34</t>
  </si>
  <si>
    <t>Kamenice 753/5, 62500 Brno</t>
  </si>
  <si>
    <t/>
  </si>
  <si>
    <t>3524</t>
  </si>
  <si>
    <t>Sellner Michal Ing.</t>
  </si>
  <si>
    <t>112169@mail.muni.cz</t>
  </si>
  <si>
    <t>Dodání podkladů: ANO
 Rozměr (velikost): 105x42,3 mm
 Materiál: papír, krycí fólie
 Technologie aplikace loga: potisk
 Jiné požadavky: vzor v příloze (pouze vzor, podklad bude dodán)</t>
  </si>
  <si>
    <t>3518</t>
  </si>
  <si>
    <t>Dodání podkladů: ANO
 Rozměr (velikost):105x42,3 mm
 Materiál: papír, krycí fólie
 Technologie aplikace loga: potisk
 Jiné požadavky: vzor v příloze (pouze vzor, podklad bude dodán)</t>
  </si>
  <si>
    <t>3520</t>
  </si>
  <si>
    <t>3532</t>
  </si>
  <si>
    <t>Dodání podkladů: ANO
 Rozměr (velikost): 105x42,3 mm
 Materiál: papír, krycí fólie
 Technologie aplikace loga: potisk
 Jiné požadavky: vzor v příloze</t>
  </si>
  <si>
    <t>3514</t>
  </si>
  <si>
    <t>39294100-0-18</t>
  </si>
  <si>
    <t>Blok </t>
  </si>
  <si>
    <t>Dodání podkladů: ANO, na přední straně barevné logo (bude dodáno)
 Rozměr (velikost): A5
 Jiné požadavky: 80g, 50 listů</t>
  </si>
  <si>
    <t>3502</t>
  </si>
  <si>
    <t>39294100-0-4</t>
  </si>
  <si>
    <t>Propiska</t>
  </si>
  <si>
    <t>Dodání podkladů: ANO, logo bude dodáno
 Rozměr (délka a průměr ? zadejte minimální a maximální přípustné hodnoty): cca 14xpr.1cm
 Typ náplně:
 Barva náplně: modrá
 Materiál: klip a tlačítko z průhledné hmoty, protiskluzová guma
 Barevnost:
 Technologie aplikace loga: tampontisk
 Jiné požadavky:</t>
  </si>
  <si>
    <t>Dodání podkladů: ANO, na přední straně bude barevné logo (bude dodáno)
 Rozměr (velikost): A5
 Jiné požadavky: 80g, 50 listů</t>
  </si>
  <si>
    <t>39294100-0-13</t>
  </si>
  <si>
    <t>Kalendář</t>
  </si>
  <si>
    <t>Dodání podkladů: ANO, loga budou dodány
 Rok: 2012,2013
 Počet listů: 1, oboustranný
 Rozměr (velikost): A8
 Materiál (gramáž aj.): křídový papír lesk, 300 g/m?
 Jiné požadavky: 4/4</t>
  </si>
  <si>
    <t>39294100-0-8</t>
  </si>
  <si>
    <t>Taška (papírová/igelitová)</t>
  </si>
  <si>
    <t>Dodání podkladů: ANO, loga budou dodána
 Rozměr (velikost): 350x500mm
 Barva: modrá/tyrkysová
 Materiál: igelitová taška
 Technologie aplikace loga: sítotisk
 Jiné požadavky:</t>
  </si>
  <si>
    <t>39294100-0-9</t>
  </si>
  <si>
    <t>Vlaječka včetně stojánku</t>
  </si>
  <si>
    <t>Požadavky:
 - vlaječky ČR a EU (saténové), rozměry vlajek 11 x 16,5 cm, k nasunutí na dvojitý stojánek
 - stojánek na vlaječky dvojitý, typ V, barva stříbrná</t>
  </si>
  <si>
    <t>3522</t>
  </si>
  <si>
    <t>39294100-0-10</t>
  </si>
  <si>
    <t>Banner</t>
  </si>
  <si>
    <t>Dodání podkladů: ANO, barevný logolink (bude dodán)
 Rozměr (velikost): 100 x 200 cm
 Materiál: eloxovaný hliník + brašna
 Technologie aplikace potisku: LATEX nebo UV technologií
 Jiné požadavky: roll up</t>
  </si>
  <si>
    <t>Dodání podkladů: ANO, barevný (bude dodán)
 Rozměr (velikost): 100 x 200 cm
 Materiál: eloxovaný hliník + brašna
 Technologie aplikace potisku: LATEX nebo UV technologií
 Jiné požadavky: roll up</t>
  </si>
  <si>
    <t>Dodání podkladů: ANO, barevný (bude dodán)
 Rozměr (velikost): 3x1m
 Materiál:
 Technologie aplikace potisku:
 Jiné požadavky: plošná reklama</t>
  </si>
  <si>
    <t>39294100-0-1</t>
  </si>
  <si>
    <t>Tričko</t>
  </si>
  <si>
    <t>Dodání podkladů: ANO, 3 potisky
 Rozměr (velikost): M, L, XL
 Barva: 190x bílá+ 10x lime green
 Materiál: 100 % bavlna, zpevňující lemovka výstřihu s elastanem, bez bočnícvh švů, dvojité stehování všech švů
 Technologie aplikace loga: potisk 2/0 na prsa + potisk CMYK na záda + potisk CMYK ESF logolink (každý do 150cm2)
 Gramáž: 160 g/m2
 Dámské/pánské
 Střih: tričko
 Jiné požadavky: nedeformovat loga</t>
  </si>
  <si>
    <t>39294100-0-17</t>
  </si>
  <si>
    <t>Drobná elektronika</t>
  </si>
  <si>
    <t>Dodání podkladů: NE
 Druh elektroniky: flash disk - 8GB
 Barva: 
 Technologie aplikace loga: bez loga
 Jiné požadavky: kovový plášť (celokovový)</t>
  </si>
  <si>
    <t>Večeřová Věra PaedDr.</t>
  </si>
  <si>
    <t>1501@mail.muni.cz</t>
  </si>
  <si>
    <t>Dodání podkladů: ANO (horizontální logolink OP VK s logem MU - bude dodán)
 Rozměr (velikost): 130x600 mm (VxŠ)
 Materiál: magnetická fólie, materiál podkladu - plast, barva podkladu ? bílá
 Technologie aplikace potisku:
 Jiné požadavky:</t>
  </si>
  <si>
    <t>Zvonař Martin Mgr. Ph.D.</t>
  </si>
  <si>
    <t>7750@mail.muni.cz</t>
  </si>
  <si>
    <t>Vystavit fakturu za soubor položek výše: ve faktruře uvést ID žádanky</t>
  </si>
  <si>
    <t>Celkem za fakturu</t>
  </si>
  <si>
    <t>Bloudíčková Lenka Bc.</t>
  </si>
  <si>
    <t>7421@mail.muni.cz</t>
  </si>
  <si>
    <t>39294100-0-5</t>
  </si>
  <si>
    <t>Tužka</t>
  </si>
  <si>
    <t>Dodání podkladů: viz. přiložený soubor
  Rozměr (délka a průměr ? zadejte minimální a maximální přípustné hodnoty):
 Tvrdost: HB
 Barva: bílá, potisk černý
 Technologie aplikace loga: potisk (tampon)
 Jiné požadavky: tužka s gumou</t>
  </si>
  <si>
    <t>Kat.psychologie</t>
  </si>
  <si>
    <t>FSS, Joštova 10</t>
  </si>
  <si>
    <t>Joštova 218/10, 60200 Brno</t>
  </si>
  <si>
    <t>BMB02N02059</t>
  </si>
  <si>
    <t>1196</t>
  </si>
  <si>
    <t>000</t>
  </si>
  <si>
    <t>Foretová Kateřina Ing.</t>
  </si>
  <si>
    <t>135058@mail.muni.cz</t>
  </si>
  <si>
    <t>Dodání podkladů: viz. přiložený soubor
 Rozměr (délka a průměr ? zadejte minimální a maximální přípustné hodnoty):
 Typ náplně:
 Barva náplně: modrá
 Materiál: plast/kov
 Barevnost: červená/loga černá
 Technologie aplikace loga: potisk (tampon)
 Jiné požadavky:</t>
  </si>
  <si>
    <t>Dodání podkladů: viz. přiložený soubor
 Rozměr (velikost):A5
 Jiné požadavky: papír, lepený</t>
  </si>
  <si>
    <t>Dodání podkladů:
 Rozměr (velikost): 17 x 11 cm
 Materiál: látka s potiskem + kovový stojánek
 Technologie aplikace loga: bez loga
 Jiné požadavky: Evropská unie, Česká republika, stojánek pro obě vlaječky</t>
  </si>
  <si>
    <t>Propagační předměty - Černák</t>
  </si>
  <si>
    <t>Aubrechtová Renata</t>
  </si>
  <si>
    <t>1699@mail.muni.cz</t>
  </si>
  <si>
    <t>Ústav fyzikální elektroniky</t>
  </si>
  <si>
    <t>PřF, Kotlářská 2, pavilon 06</t>
  </si>
  <si>
    <t>Kotlářská 267/2, 61137 Brno</t>
  </si>
  <si>
    <t>BVB06N01027</t>
  </si>
  <si>
    <t>pav. 06/01027</t>
  </si>
  <si>
    <t>Černák Mirko prof. RNDr. CSc.</t>
  </si>
  <si>
    <t>54782@mail.muni.cz</t>
  </si>
  <si>
    <t>Před dodáním žádáme úpravu grafika s manažerkou projektu - Bc. Fialovou, tel: 549 49 4737. Přejeme si být kontaktováni před dodánmím do tisku - konzultace před konečným tiskem !!!</t>
  </si>
  <si>
    <t>1234</t>
  </si>
  <si>
    <t>Trunec David prof. RNDr. CSc.</t>
  </si>
  <si>
    <t>1597@mail.muni.cz</t>
  </si>
  <si>
    <t>39294100-0-15</t>
  </si>
  <si>
    <t>Navigační cedule</t>
  </si>
  <si>
    <t>39294100-0-14</t>
  </si>
  <si>
    <t>Informační deska</t>
  </si>
  <si>
    <t>Dodání podkladů:
 Rozměr (velikost):15cm x 7cm
 Materiál:
 Technologie aplikace loga:
 Jiné požadavky:</t>
  </si>
  <si>
    <t>Dodání podkladů:
 Rozměr (velikost):0,4m x 0,4m
 Materiál:pevný, nehořlavý a odolný vůči povětrnostním vlivům
 Technologie aplikace:
 Jiné požadavky:uchycení na stěnu</t>
  </si>
  <si>
    <t>Dodání podkladů:
 Rozměr (velikost):30cm x 13cm
 Materiál:
 Technologie aplikace loga:
 Jiné požadavky:</t>
  </si>
  <si>
    <t>Dodání podkladů:
 Rozměr (velikost):12cm x 3cm
 Materiál:
 Technologie aplikace loga:
 Jiné požadavky:</t>
  </si>
  <si>
    <t>Dodání podkladů:
 Rozměr (velikost):7,5cm x 3,5cm
 Materiál:
 Technologie aplikace loga:
 Jiné požadavky:</t>
  </si>
  <si>
    <t>Homolová Eva</t>
  </si>
  <si>
    <t>169732@mail.muni.cz</t>
  </si>
  <si>
    <t>OPVK prof. Hanuše, zak. 0016, pracoviště 213120</t>
  </si>
  <si>
    <t>Dodání podkladů:
 Rozměr (velikost):standart.vel.na stůl
 Materiál:
 Technologie aplikace loga:
 Jiné požadavky: dvojvlajka ČR a EU</t>
  </si>
  <si>
    <t>Historický ústav</t>
  </si>
  <si>
    <t>FF, Gorkého 14, budova A</t>
  </si>
  <si>
    <t>Arna Nováka 1/1, 60200 Brno</t>
  </si>
  <si>
    <t>BVA01N02003</t>
  </si>
  <si>
    <t>bud. A/02003</t>
  </si>
  <si>
    <t>0016</t>
  </si>
  <si>
    <t>Jurtík Ivo Ing.</t>
  </si>
  <si>
    <t>213180@mail.muni.cz</t>
  </si>
  <si>
    <t>Hanuš Jiří prof. PhDr. Ph.D.</t>
  </si>
  <si>
    <t>17132@mail.muni.cz</t>
  </si>
  <si>
    <t>projekt OPVK 0017, Mgr. Tomáš Dvořák pracoviště č. 213130</t>
  </si>
  <si>
    <t>Dvořák Tomáš Mgr. Ph.D.</t>
  </si>
  <si>
    <t>16710@mail.muni.cz</t>
  </si>
  <si>
    <t>0017</t>
  </si>
  <si>
    <t>Dodání podkladů: logolink potisk černý
  Rozměr (délka a průměr ? zadejte minimální a maximální přípustné hodnoty):
 Tvrdost:HB
 Barva:
 Technologie aplikace loga:
 Jiné požadavky:tužka dřevěná, nelakovaná, tuha černá délka min. 170mm, kulatá</t>
  </si>
  <si>
    <t>39294100-0-6</t>
  </si>
  <si>
    <t>Pero</t>
  </si>
  <si>
    <t>Hudcová Pavla Mgr.</t>
  </si>
  <si>
    <t>168771@mail.muni.cz</t>
  </si>
  <si>
    <t>nestandardní dárkové předměty</t>
  </si>
  <si>
    <t>Odbor vnějších vztahů a marketingu</t>
  </si>
  <si>
    <t>RMU, Žerotínovo nám. 9</t>
  </si>
  <si>
    <t>Žerotínovo nám. 617/9, 60177 Brno</t>
  </si>
  <si>
    <t>BMA01N02018</t>
  </si>
  <si>
    <t>5900</t>
  </si>
  <si>
    <t>27</t>
  </si>
  <si>
    <t>Foukalová Jana Ing.</t>
  </si>
  <si>
    <t>1521@mail.muni.cz</t>
  </si>
  <si>
    <t>35</t>
  </si>
  <si>
    <t>Publicita projektu OP VK (CZ.1.07/2.2.00/07.0160</t>
  </si>
  <si>
    <t>Zelinková Klára Mgr. DiS.</t>
  </si>
  <si>
    <t>84416@mail.muni.cz</t>
  </si>
  <si>
    <t>Prosím, aby mne dodavatel kontaktoval  na tel. 776 719757, email: zelinkova@ped.muni.cz, ohledně předání bližších podkladů pro tisk</t>
  </si>
  <si>
    <t>39294100-0-2</t>
  </si>
  <si>
    <t>Hrnek</t>
  </si>
  <si>
    <t>Dodání podkladů: březen 2011
 Rozměr (velikost): 300 ml, 8 x 9,7 cm,
 Barva: matné sklo
 Materiál: skleněný, 
 Technologie aplikace loga:sublimací
 Jiné požadavky: vhodný do myčky
 BLIŽŠÍ POŽADAVKY viz. příloha</t>
  </si>
  <si>
    <t>Kat.speciální pedagogiky</t>
  </si>
  <si>
    <t>PedF, Poříčí 9, budova A</t>
  </si>
  <si>
    <t>Poříčí 945/9, 60300 Brno</t>
  </si>
  <si>
    <t>BBA05N02028</t>
  </si>
  <si>
    <t>bud. A/02028</t>
  </si>
  <si>
    <t>tel: 549495473, zelinkova@ped.muni.cz, prosím o kontaktování k předání podkladů a bližší domluvy (předání Manuálu vizuální identity pro propagační předměty OP VK).</t>
  </si>
  <si>
    <t>5502</t>
  </si>
  <si>
    <t>Erbes David Bc.</t>
  </si>
  <si>
    <t>1317@mail.muni.cz</t>
  </si>
  <si>
    <t>Dodání podkladů: březen 2011
 Rozměr (velikost):35 x 50 cm
 Barva: bílá (neprůsvitná)
 Materiál: igelitová taška
 Technologie aplikace loga: potisk vertikálního logotypu,
 BLIŽŠÍ POŽADAVKY - specifikace viz. příloha</t>
  </si>
  <si>
    <t>KOVOVÝ STOJAN DVOURAMENNÝ včetně vlajek (3 ks stojan dvouramenný, 8 ks různé vlajky)
 Rozměr (velikost): výška 30 cm, kruhový podstavec o průměru 9 cm, vlajka 100% polyester
 Materiál: chrom (stojan), 100% polyester (2x vlajka EU, 2x vlajka ESF, 2x vlajka ČR, 2x vlajka Masarykovy univerzity)
 Technologie aplikace loga: potisk oboustranný
 BLIŽŠÍ SPECIFIKACE (VIZ. PŘÍLOHA)</t>
  </si>
  <si>
    <t>Igelitové tašky s potiskem</t>
  </si>
  <si>
    <t>Sedláčková Jana</t>
  </si>
  <si>
    <t>107272@mail.muni.cz</t>
  </si>
  <si>
    <t>Dodání podkladů:grafic. návrh dodáme
 Rozměr (velikost):cca 35cm x 50cm
 Barva:stříbrná, modrý potisk
 Materiál:igelit
 Technologie aplikace loga:
 Jiné požadavky:zpevněná, vyříznutá ucha</t>
  </si>
  <si>
    <t>Ředitelství</t>
  </si>
  <si>
    <t>SKM, Vinařská 5, blok A2</t>
  </si>
  <si>
    <t>Vinařská 499/5, 65913 Brno</t>
  </si>
  <si>
    <t>2222</t>
  </si>
  <si>
    <t>Hradská Jana Ing.</t>
  </si>
  <si>
    <t>168940@mail.muni.cz</t>
  </si>
  <si>
    <t>Dodání podkladů:grafický návrh dodáme
 Rozměr (velikost):cca 45cm x 51cm
 Barva:světle modrá
 Materiál:igelit
 Technologie aplikace loga:
 Jiné požadavky:zpevněná, vyříznutá ucha</t>
  </si>
  <si>
    <t>Celkem</t>
  </si>
  <si>
    <t>Dodání podkladů:
 Rozměr (velikost):standardní na stůl 
 Materiál:
 Technologie aplikace loga:
 Jiné požadavky:EU a ČR</t>
  </si>
  <si>
    <t>Rozměr (velikost): 1x2m
  Jiné požadavky:včetně stojánu a  tašky na přenášení</t>
  </si>
  <si>
    <t>banner.pdf</t>
  </si>
  <si>
    <t>Rozměr (velikost): 80x50cm 
 Materiál: plast
  Jiné požadavky:venkovní, snadno přemistitelná, stabilní a odolná vůči větru reklamní tabule s A-stojanem</t>
  </si>
  <si>
    <t>Rozměr (velikost):1,2m x 2,4m
 materiál:pevný, nehořlavý a odolný vůči povětrnostním vlivům
 Jiné požadavky:uchycení na zeď</t>
  </si>
  <si>
    <t>Dodání podkladů:
 Rozměr (velikost):běžná stolní vlaječka
 Materiál:
  Jiné požadavky: stojánek s jednou vlaječkou  Evropské unie</t>
  </si>
  <si>
    <t xml:space="preserve">Dodání podkladů:logolink
 Šířka stopy: prům. šířka stopy 0,5mm
 Typ náplně:
 Barva náplně:modrá
 Materiál:plast
 Barevnost: tmavěfialovočerná 
 Technologie aplikace loga:
 Jiné požadavky: stand. náplň kod 4441, 4442, potisk bílý. (min. výška loga je 6 mm) viz příloha </t>
  </si>
  <si>
    <r>
      <t>Dodání podkladů:vertikální  logolink OPVK
 Rozměr (velikost):VxŠ 600x130mm
 Materiál:</t>
    </r>
    <r>
      <rPr>
        <b/>
        <sz val="10"/>
        <rFont val="Arial"/>
        <family val="2"/>
      </rPr>
      <t>magnetická folie</t>
    </r>
    <r>
      <rPr>
        <sz val="10"/>
        <rFont val="Arial"/>
        <family val="0"/>
      </rPr>
      <t>,mater.podkladu - plast, barva podkladu  bílá
 Technologie aplikace potisku:plnobarevný potisk</t>
    </r>
  </si>
  <si>
    <t>banner_vertikal.tif</t>
  </si>
  <si>
    <t>tuzka a propiska.tif</t>
  </si>
  <si>
    <t>banner a samolepka_horizont.tif</t>
  </si>
  <si>
    <r>
      <t>Dodání podkladů:plnobarevný potisk-horizontální logolink OPVK
 Rozměr (velikost):130x600mm
 Materiál:</t>
    </r>
    <r>
      <rPr>
        <b/>
        <sz val="10"/>
        <rFont val="Arial"/>
        <family val="2"/>
      </rPr>
      <t>magnetická folie</t>
    </r>
    <r>
      <rPr>
        <sz val="10"/>
        <rFont val="Arial"/>
        <family val="0"/>
      </rPr>
      <t>, mater. podkladu plast, barva podkl. bílá
 Technologie aplikace potisku:plnobarevný potisk
 Jiné požadavky:</t>
    </r>
  </si>
  <si>
    <r>
      <t>Dodání podkladů:
 Rozměr (velikost):130x600mm
 Materiál:</t>
    </r>
    <r>
      <rPr>
        <b/>
        <sz val="10"/>
        <rFont val="Arial"/>
        <family val="2"/>
      </rPr>
      <t>magnetická folie</t>
    </r>
    <r>
      <rPr>
        <sz val="10"/>
        <rFont val="Arial"/>
        <family val="0"/>
      </rPr>
      <t>, mater. podkladu - plast, barva podkl. bílá
 Technologie aplikace potisku:
 Jiné požadavky:horizontální logolink, plnobarevný potisk</t>
    </r>
  </si>
  <si>
    <r>
      <t>Dodání podkladů:
 Rozměr (velikost):600x130mm
 Materiál:</t>
    </r>
    <r>
      <rPr>
        <b/>
        <sz val="10"/>
        <rFont val="Arial"/>
        <family val="2"/>
      </rPr>
      <t>magnetická folie</t>
    </r>
    <r>
      <rPr>
        <sz val="10"/>
        <rFont val="Arial"/>
        <family val="0"/>
      </rPr>
      <t>, mater. podkladu - plast, barva podkl. bílá
 Technologie aplikace potisku:
 Jiné požadavky:vertikální  logolink, plnobarevný potisk</t>
    </r>
  </si>
  <si>
    <t xml:space="preserve">Dodání podkladů:logolink
 Rozměr (velikost):30x100 mm
 Materiál:laminovaný papír,bílý podklad
 Technologie aplikace loga:
 Jiné požadavky:plnobarevný potisk, text (barva černá): "Pořízeno v rámci projektu, který je spolufinancován Evropským sociálním fondem a státním rozpočtem České republiky". Plnobarevný logolink OPVK s logem MU na dolní straně samolepky. </t>
  </si>
  <si>
    <t>Publicita ESF OPVK –  taška.xls       OPVK_MU_stred_2.pdf</t>
  </si>
  <si>
    <t>Publicita ESF OPVK – hrnek.xls      OPVK_MU_stred_2.pdf</t>
  </si>
  <si>
    <t>Publicita ESF OPVK_stojan.xls</t>
  </si>
  <si>
    <t xml:space="preserve">Gelový roller, materiál: minimálně 70% recyklovaný plast, barva: průhledná/transparentní, Potisk na papírovém kroužku s logem MU (viz grafika) nalepit ve střední části roleru. Výměnná náplň, šířka hrotu 0,5 mm, šířka stopy 0,3 - 0,4 mm. Barvy náplní: modrá 300 ks, zelená 50 ks, červená 50 ks a černá 100 ks </t>
  </si>
  <si>
    <t>Kontaktujte Mgr. Hudcovou (549498036) pro schválení návrhu.</t>
  </si>
  <si>
    <t xml:space="preserve">luxusních propisovací pera s krabičkou:
 Kuličková tužka z kategorie prestižních psacích potřeb: elegantní zúžené tělo z pískované mosazi s elektrolyticky upraveným povrchem tvořícím základ pro černý matový lak. S chromovaným zdobením. Kuličková tužka s otočným mechanismem, modrá náplň., stříbrný potisk UNIVERSITAS MASARYKIANA (ne šedý!), použitá technologie: dvouvrstvý epoxidový lak otěruvzdorný, tzn. odolný k běžnému namáhání (neotře se při škrábnutí nehtem). Použité písmo je Syntax, </t>
  </si>
  <si>
    <t>Chceme odsouhlasit náhled na vysoutěženém peru, stačí nákres v PDF.</t>
  </si>
  <si>
    <t>Tmavší modrá</t>
  </si>
  <si>
    <t>Banner lemovaný s oky</t>
  </si>
  <si>
    <t>Potisk prso 2 barvy,záda 7 barev,rukáv 7 barev</t>
  </si>
  <si>
    <t>Kovový plášť ( červená nebo černá)</t>
  </si>
  <si>
    <t>Stojan kovový</t>
  </si>
  <si>
    <t>Kovová deska</t>
  </si>
  <si>
    <t>stojánek plastový(černý nebo bílý)</t>
  </si>
  <si>
    <t>Pera Parker Urban,kuličkové pero otočné bez uzávěru, pero plnicí s uzávěrem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</si>
</sst>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" borderId="3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172" fontId="0" fillId="0" borderId="0" xfId="0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" fontId="0" fillId="3" borderId="4" xfId="0" applyFont="1" applyBorder="1" applyAlignment="1" applyProtection="1">
      <alignment horizontal="right" vertical="top"/>
      <protection locked="0"/>
    </xf>
    <xf numFmtId="3" fontId="0" fillId="3" borderId="4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0" fontId="1" fillId="4" borderId="5" xfId="0" applyFont="1" applyBorder="1" applyAlignment="1">
      <alignment horizontal="left" vertical="top"/>
    </xf>
    <xf numFmtId="4" fontId="1" fillId="4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5" borderId="0" xfId="0" applyFont="1" applyAlignment="1">
      <alignment horizontal="left" vertical="top"/>
    </xf>
    <xf numFmtId="4" fontId="1" fillId="5" borderId="0" xfId="0" applyFont="1" applyAlignment="1">
      <alignment horizontal="right" vertical="top"/>
    </xf>
    <xf numFmtId="0" fontId="0" fillId="6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3" fontId="0" fillId="7" borderId="0" xfId="0" applyFont="1" applyFill="1" applyAlignment="1">
      <alignment horizontal="right"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5" borderId="9" xfId="0" applyFont="1" applyBorder="1" applyAlignment="1">
      <alignment horizontal="left" vertical="top"/>
    </xf>
    <xf numFmtId="0" fontId="1" fillId="5" borderId="8" xfId="0" applyFont="1" applyBorder="1" applyAlignment="1">
      <alignment horizontal="left" vertical="top"/>
    </xf>
    <xf numFmtId="0" fontId="1" fillId="4" borderId="5" xfId="0" applyFont="1" applyBorder="1" applyAlignment="1">
      <alignment horizontal="left" vertical="top"/>
    </xf>
    <xf numFmtId="0" fontId="1" fillId="8" borderId="1" xfId="0" applyFont="1" applyBorder="1" applyAlignment="1">
      <alignment horizontal="left" vertical="top"/>
    </xf>
    <xf numFmtId="0" fontId="1" fillId="9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textRotation="90" wrapText="1"/>
    </xf>
    <xf numFmtId="0" fontId="0" fillId="3" borderId="4" xfId="20" applyFont="1" applyFill="1" applyBorder="1" applyAlignment="1" applyProtection="1">
      <alignment horizontal="right" vertical="top"/>
      <protection locked="0"/>
    </xf>
    <xf numFmtId="4" fontId="0" fillId="3" borderId="4" xfId="20" applyFont="1" applyFill="1" applyBorder="1" applyAlignment="1" applyProtection="1">
      <alignment horizontal="right" vertical="top"/>
      <protection locked="0"/>
    </xf>
    <xf numFmtId="0" fontId="0" fillId="3" borderId="0" xfId="0" applyFill="1" applyAlignment="1" applyProtection="1">
      <alignment vertical="top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tabSelected="1" workbookViewId="0" topLeftCell="W1">
      <pane ySplit="5" topLeftCell="BM84" activePane="bottomLeft" state="frozen"/>
      <selection pane="topLeft" activeCell="A1" sqref="A1"/>
      <selection pane="bottomLeft" activeCell="AQ29" sqref="AQ29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18.7109375" style="0" hidden="1" customWidth="1"/>
    <col min="4" max="4" width="23.00390625" style="0" customWidth="1"/>
    <col min="5" max="5" width="36.28125" style="0" hidden="1" customWidth="1"/>
    <col min="6" max="6" width="11.140625" style="0" customWidth="1"/>
    <col min="7" max="7" width="76.140625" style="0" hidden="1" customWidth="1"/>
    <col min="8" max="8" width="9.28125" style="0" customWidth="1"/>
    <col min="9" max="9" width="21.140625" style="0" hidden="1" customWidth="1"/>
    <col min="10" max="10" width="14.421875" style="0" customWidth="1"/>
    <col min="11" max="11" width="24.7109375" style="0" customWidth="1"/>
    <col min="12" max="12" width="52.7109375" style="0" customWidth="1"/>
    <col min="13" max="13" width="65.57421875" style="0" hidden="1" customWidth="1"/>
    <col min="14" max="14" width="46.8515625" style="0" customWidth="1"/>
    <col min="15" max="15" width="12.8515625" style="0" hidden="1" customWidth="1"/>
    <col min="16" max="16" width="11.8515625" style="0" customWidth="1"/>
    <col min="17" max="17" width="13.57421875" style="0" customWidth="1"/>
    <col min="18" max="18" width="13.00390625" style="0" customWidth="1"/>
    <col min="19" max="19" width="8.140625" style="0" customWidth="1"/>
    <col min="20" max="20" width="31.28125" style="0" customWidth="1"/>
    <col min="21" max="21" width="28.421875" style="0" customWidth="1"/>
    <col min="22" max="22" width="31.57421875" style="0" customWidth="1"/>
    <col min="23" max="23" width="4.28125" style="0" customWidth="1"/>
    <col min="24" max="24" width="15.140625" style="0" customWidth="1"/>
    <col min="25" max="25" width="13.7109375" style="0" customWidth="1"/>
    <col min="26" max="26" width="10.57421875" style="0" customWidth="1"/>
    <col min="27" max="27" width="27.7109375" style="0" customWidth="1"/>
    <col min="28" max="28" width="49.28125" style="0" hidden="1" customWidth="1"/>
    <col min="29" max="29" width="13.140625" style="0" customWidth="1"/>
    <col min="30" max="30" width="69.140625" style="0" customWidth="1"/>
    <col min="31" max="31" width="56.28125" style="0" hidden="1" customWidth="1"/>
    <col min="32" max="32" width="5.8515625" style="0" customWidth="1"/>
    <col min="33" max="33" width="8.00390625" style="0" customWidth="1"/>
    <col min="34" max="34" width="4.421875" style="0" customWidth="1"/>
    <col min="35" max="35" width="6.00390625" style="0" customWidth="1"/>
    <col min="36" max="36" width="9.140625" style="0" customWidth="1"/>
    <col min="37" max="37" width="28.140625" style="0" hidden="1" customWidth="1"/>
    <col min="38" max="38" width="18.7109375" style="0" hidden="1" customWidth="1"/>
    <col min="39" max="39" width="23.421875" style="0" hidden="1" customWidth="1"/>
    <col min="40" max="40" width="34.00390625" style="0" hidden="1" customWidth="1"/>
    <col min="41" max="41" width="41.00390625" style="0" hidden="1" customWidth="1"/>
    <col min="42" max="42" width="30.421875" style="0" hidden="1" customWidth="1"/>
    <col min="43" max="43" width="15.00390625" style="0" customWidth="1"/>
    <col min="44" max="44" width="5.421875" style="0" customWidth="1"/>
    <col min="45" max="45" width="11.7109375" style="0" customWidth="1"/>
    <col min="46" max="46" width="17.28125" style="0" customWidth="1"/>
    <col min="47" max="47" width="19.57421875" style="0" customWidth="1"/>
    <col min="48" max="48" width="29.28125" style="0" customWidth="1"/>
    <col min="49" max="49" width="23.421875" style="0" customWidth="1"/>
  </cols>
  <sheetData>
    <row r="1" spans="1:48" ht="16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.5" customHeight="1">
      <c r="A3" s="27" t="s">
        <v>1</v>
      </c>
      <c r="B3" s="27"/>
      <c r="C3" s="27"/>
      <c r="D3" s="27"/>
      <c r="E3" s="27"/>
      <c r="F3" s="27"/>
      <c r="G3" s="27"/>
      <c r="H3" s="28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16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 t="s">
        <v>3</v>
      </c>
      <c r="T4" s="30"/>
      <c r="U4" s="30"/>
      <c r="V4" s="30"/>
      <c r="W4" s="30"/>
      <c r="X4" s="30"/>
      <c r="Y4" s="30"/>
      <c r="Z4" s="29"/>
      <c r="AA4" s="29"/>
      <c r="AB4" s="29"/>
      <c r="AC4" s="29"/>
      <c r="AD4" s="29"/>
      <c r="AE4" s="29"/>
      <c r="AF4" s="30" t="s">
        <v>4</v>
      </c>
      <c r="AG4" s="30"/>
      <c r="AH4" s="30"/>
      <c r="AI4" s="30"/>
      <c r="AJ4" s="30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97.5" customHeight="1">
      <c r="A5" s="31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31" t="s">
        <v>23</v>
      </c>
      <c r="T5" s="2" t="s">
        <v>24</v>
      </c>
      <c r="U5" s="2" t="s">
        <v>25</v>
      </c>
      <c r="V5" s="2" t="s">
        <v>26</v>
      </c>
      <c r="W5" s="31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31" t="s">
        <v>36</v>
      </c>
      <c r="AG5" s="31" t="s">
        <v>37</v>
      </c>
      <c r="AH5" s="31" t="s">
        <v>38</v>
      </c>
      <c r="AI5" s="31" t="s">
        <v>39</v>
      </c>
      <c r="AJ5" s="31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46</v>
      </c>
      <c r="AQ5" s="2" t="s">
        <v>47</v>
      </c>
      <c r="AR5" s="31" t="s">
        <v>48</v>
      </c>
      <c r="AS5" s="2" t="s">
        <v>49</v>
      </c>
      <c r="AT5" s="2" t="s">
        <v>50</v>
      </c>
      <c r="AU5" s="2" t="s">
        <v>51</v>
      </c>
      <c r="AV5" s="2" t="s">
        <v>52</v>
      </c>
    </row>
    <row r="6" spans="1:48" ht="51">
      <c r="A6" s="3">
        <v>7585</v>
      </c>
      <c r="B6" s="4"/>
      <c r="C6" s="3">
        <v>113552</v>
      </c>
      <c r="D6" s="4" t="s">
        <v>53</v>
      </c>
      <c r="E6" s="4" t="s">
        <v>54</v>
      </c>
      <c r="F6" s="4">
        <v>549492006</v>
      </c>
      <c r="G6" s="4" t="s">
        <v>55</v>
      </c>
      <c r="H6" s="3">
        <v>18802</v>
      </c>
      <c r="I6" s="4" t="s">
        <v>56</v>
      </c>
      <c r="J6" s="4" t="s">
        <v>57</v>
      </c>
      <c r="K6" s="4" t="s">
        <v>58</v>
      </c>
      <c r="L6" s="5"/>
      <c r="M6" s="4" t="s">
        <v>59</v>
      </c>
      <c r="N6" s="17" t="s">
        <v>60</v>
      </c>
      <c r="O6" s="6"/>
      <c r="P6" s="6">
        <v>500</v>
      </c>
      <c r="Q6" s="7">
        <v>40647</v>
      </c>
      <c r="R6" s="7">
        <v>40663</v>
      </c>
      <c r="S6" s="4">
        <v>510000</v>
      </c>
      <c r="T6" s="4" t="s">
        <v>61</v>
      </c>
      <c r="U6" s="4" t="s">
        <v>62</v>
      </c>
      <c r="V6" s="4" t="s">
        <v>63</v>
      </c>
      <c r="W6" s="4">
        <v>1</v>
      </c>
      <c r="X6" s="4" t="s">
        <v>64</v>
      </c>
      <c r="Y6" s="4" t="s">
        <v>64</v>
      </c>
      <c r="Z6" s="3">
        <v>113552</v>
      </c>
      <c r="AA6" s="4" t="s">
        <v>53</v>
      </c>
      <c r="AB6" s="4" t="s">
        <v>54</v>
      </c>
      <c r="AC6" s="4">
        <v>549492006</v>
      </c>
      <c r="AD6" s="4"/>
      <c r="AE6" s="4"/>
      <c r="AF6" s="8" t="s">
        <v>65</v>
      </c>
      <c r="AG6" s="4">
        <v>511240</v>
      </c>
      <c r="AH6" s="8"/>
      <c r="AI6" s="4">
        <v>1590</v>
      </c>
      <c r="AJ6" s="4">
        <v>510000</v>
      </c>
      <c r="AK6" s="4"/>
      <c r="AL6" s="7">
        <v>40603</v>
      </c>
      <c r="AM6" s="3">
        <v>112169</v>
      </c>
      <c r="AN6" s="4" t="s">
        <v>66</v>
      </c>
      <c r="AO6" s="4" t="s">
        <v>67</v>
      </c>
      <c r="AP6" s="4">
        <v>549492002</v>
      </c>
      <c r="AQ6" s="34">
        <v>2</v>
      </c>
      <c r="AR6" s="10">
        <v>20</v>
      </c>
      <c r="AS6" s="11">
        <f aca="true" t="shared" si="0" ref="AS6:AS31">((P6*AQ6)*(AR6/100))/P6</f>
        <v>0.4</v>
      </c>
      <c r="AT6" s="11">
        <f aca="true" t="shared" si="1" ref="AT6:AT31">ROUND(P6*ROUND(AQ6,2),2)</f>
        <v>1000</v>
      </c>
      <c r="AU6" s="11">
        <f aca="true" t="shared" si="2" ref="AU6:AU31">ROUND(AT6*((100+AR6)/100),2)</f>
        <v>1200</v>
      </c>
      <c r="AV6" t="str">
        <f>HYPERLINK("18802.pdf","18802.pdf")</f>
        <v>18802.pdf</v>
      </c>
    </row>
    <row r="7" spans="1:48" ht="51">
      <c r="A7" s="3">
        <v>7585</v>
      </c>
      <c r="B7" s="4"/>
      <c r="C7" s="3">
        <v>113552</v>
      </c>
      <c r="D7" s="4" t="s">
        <v>53</v>
      </c>
      <c r="E7" s="4" t="s">
        <v>54</v>
      </c>
      <c r="F7" s="4">
        <v>549492006</v>
      </c>
      <c r="G7" s="4" t="s">
        <v>55</v>
      </c>
      <c r="H7" s="3">
        <v>18803</v>
      </c>
      <c r="I7" s="4" t="s">
        <v>56</v>
      </c>
      <c r="J7" s="4" t="s">
        <v>57</v>
      </c>
      <c r="K7" s="4" t="s">
        <v>58</v>
      </c>
      <c r="L7" s="5"/>
      <c r="M7" s="4" t="s">
        <v>59</v>
      </c>
      <c r="N7" s="17" t="s">
        <v>68</v>
      </c>
      <c r="O7" s="6"/>
      <c r="P7" s="6">
        <v>1000</v>
      </c>
      <c r="Q7" s="7">
        <v>40647</v>
      </c>
      <c r="R7" s="7">
        <v>40663</v>
      </c>
      <c r="S7" s="4">
        <v>510000</v>
      </c>
      <c r="T7" s="4" t="s">
        <v>61</v>
      </c>
      <c r="U7" s="4" t="s">
        <v>62</v>
      </c>
      <c r="V7" s="4" t="s">
        <v>63</v>
      </c>
      <c r="W7" s="4">
        <v>1</v>
      </c>
      <c r="X7" s="4" t="s">
        <v>64</v>
      </c>
      <c r="Y7" s="4" t="s">
        <v>64</v>
      </c>
      <c r="Z7" s="3">
        <v>113552</v>
      </c>
      <c r="AA7" s="4" t="s">
        <v>53</v>
      </c>
      <c r="AB7" s="4" t="s">
        <v>54</v>
      </c>
      <c r="AC7" s="4">
        <v>549492006</v>
      </c>
      <c r="AD7" s="4"/>
      <c r="AE7" s="4"/>
      <c r="AF7" s="8" t="s">
        <v>69</v>
      </c>
      <c r="AG7" s="4">
        <v>511710</v>
      </c>
      <c r="AH7" s="8"/>
      <c r="AI7" s="4">
        <v>1590</v>
      </c>
      <c r="AJ7" s="4">
        <v>510000</v>
      </c>
      <c r="AK7" s="4"/>
      <c r="AL7" s="7">
        <v>40603</v>
      </c>
      <c r="AM7" s="3">
        <v>112169</v>
      </c>
      <c r="AN7" s="4" t="s">
        <v>66</v>
      </c>
      <c r="AO7" s="4" t="s">
        <v>67</v>
      </c>
      <c r="AP7" s="4">
        <v>549492002</v>
      </c>
      <c r="AQ7" s="34">
        <v>2</v>
      </c>
      <c r="AR7" s="10">
        <v>20</v>
      </c>
      <c r="AS7" s="11">
        <f t="shared" si="0"/>
        <v>0.4</v>
      </c>
      <c r="AT7" s="11">
        <f t="shared" si="1"/>
        <v>2000</v>
      </c>
      <c r="AU7" s="11">
        <f t="shared" si="2"/>
        <v>2400</v>
      </c>
      <c r="AV7" t="str">
        <f>HYPERLINK("18803.pdf","18803.pdf")</f>
        <v>18803.pdf</v>
      </c>
    </row>
    <row r="8" spans="1:48" ht="51">
      <c r="A8" s="3">
        <v>7585</v>
      </c>
      <c r="B8" s="4"/>
      <c r="C8" s="3">
        <v>113552</v>
      </c>
      <c r="D8" s="4" t="s">
        <v>53</v>
      </c>
      <c r="E8" s="4" t="s">
        <v>54</v>
      </c>
      <c r="F8" s="4">
        <v>549492006</v>
      </c>
      <c r="G8" s="4" t="s">
        <v>55</v>
      </c>
      <c r="H8" s="3">
        <v>18804</v>
      </c>
      <c r="I8" s="4" t="s">
        <v>56</v>
      </c>
      <c r="J8" s="4" t="s">
        <v>57</v>
      </c>
      <c r="K8" s="4" t="s">
        <v>58</v>
      </c>
      <c r="L8" s="5"/>
      <c r="M8" s="4" t="s">
        <v>59</v>
      </c>
      <c r="N8" s="17" t="s">
        <v>70</v>
      </c>
      <c r="O8" s="6"/>
      <c r="P8" s="6">
        <v>1000</v>
      </c>
      <c r="Q8" s="7">
        <v>40647</v>
      </c>
      <c r="R8" s="7">
        <v>40663</v>
      </c>
      <c r="S8" s="4">
        <v>510000</v>
      </c>
      <c r="T8" s="4" t="s">
        <v>61</v>
      </c>
      <c r="U8" s="4" t="s">
        <v>62</v>
      </c>
      <c r="V8" s="4" t="s">
        <v>63</v>
      </c>
      <c r="W8" s="4">
        <v>1</v>
      </c>
      <c r="X8" s="4" t="s">
        <v>64</v>
      </c>
      <c r="Y8" s="4" t="s">
        <v>64</v>
      </c>
      <c r="Z8" s="3">
        <v>113552</v>
      </c>
      <c r="AA8" s="4" t="s">
        <v>53</v>
      </c>
      <c r="AB8" s="4" t="s">
        <v>54</v>
      </c>
      <c r="AC8" s="4">
        <v>549492006</v>
      </c>
      <c r="AD8" s="4"/>
      <c r="AE8" s="4"/>
      <c r="AF8" s="8" t="s">
        <v>71</v>
      </c>
      <c r="AG8" s="4">
        <v>511300</v>
      </c>
      <c r="AH8" s="8"/>
      <c r="AI8" s="4">
        <v>1590</v>
      </c>
      <c r="AJ8" s="4">
        <v>510000</v>
      </c>
      <c r="AK8" s="4"/>
      <c r="AL8" s="7">
        <v>40603</v>
      </c>
      <c r="AM8" s="3">
        <v>112169</v>
      </c>
      <c r="AN8" s="4" t="s">
        <v>66</v>
      </c>
      <c r="AO8" s="4" t="s">
        <v>67</v>
      </c>
      <c r="AP8" s="4">
        <v>549492002</v>
      </c>
      <c r="AQ8" s="34">
        <v>2</v>
      </c>
      <c r="AR8" s="10">
        <v>20</v>
      </c>
      <c r="AS8" s="11">
        <f t="shared" si="0"/>
        <v>0.4</v>
      </c>
      <c r="AT8" s="11">
        <f t="shared" si="1"/>
        <v>2000</v>
      </c>
      <c r="AU8" s="11">
        <f t="shared" si="2"/>
        <v>2400</v>
      </c>
      <c r="AV8" t="str">
        <f>HYPERLINK("18804.pdf","18804.pdf")</f>
        <v>18804.pdf</v>
      </c>
    </row>
    <row r="9" spans="1:48" ht="51">
      <c r="A9" s="3">
        <v>7585</v>
      </c>
      <c r="B9" s="4"/>
      <c r="C9" s="3">
        <v>113552</v>
      </c>
      <c r="D9" s="4" t="s">
        <v>53</v>
      </c>
      <c r="E9" s="4" t="s">
        <v>54</v>
      </c>
      <c r="F9" s="4">
        <v>549492006</v>
      </c>
      <c r="G9" s="4" t="s">
        <v>55</v>
      </c>
      <c r="H9" s="3">
        <v>18805</v>
      </c>
      <c r="I9" s="4" t="s">
        <v>56</v>
      </c>
      <c r="J9" s="4" t="s">
        <v>57</v>
      </c>
      <c r="K9" s="4" t="s">
        <v>58</v>
      </c>
      <c r="L9" s="5"/>
      <c r="M9" s="4" t="s">
        <v>59</v>
      </c>
      <c r="N9" s="17" t="s">
        <v>68</v>
      </c>
      <c r="O9" s="6"/>
      <c r="P9" s="6">
        <v>500</v>
      </c>
      <c r="Q9" s="7">
        <v>40647</v>
      </c>
      <c r="R9" s="7">
        <v>40663</v>
      </c>
      <c r="S9" s="4">
        <v>510000</v>
      </c>
      <c r="T9" s="4" t="s">
        <v>61</v>
      </c>
      <c r="U9" s="4" t="s">
        <v>62</v>
      </c>
      <c r="V9" s="4" t="s">
        <v>63</v>
      </c>
      <c r="W9" s="4">
        <v>1</v>
      </c>
      <c r="X9" s="4" t="s">
        <v>64</v>
      </c>
      <c r="Y9" s="4" t="s">
        <v>64</v>
      </c>
      <c r="Z9" s="3">
        <v>113552</v>
      </c>
      <c r="AA9" s="4" t="s">
        <v>53</v>
      </c>
      <c r="AB9" s="4" t="s">
        <v>54</v>
      </c>
      <c r="AC9" s="4">
        <v>549492006</v>
      </c>
      <c r="AD9" s="4"/>
      <c r="AE9" s="4"/>
      <c r="AF9" s="8" t="s">
        <v>72</v>
      </c>
      <c r="AG9" s="4">
        <v>511100</v>
      </c>
      <c r="AH9" s="8"/>
      <c r="AI9" s="4">
        <v>1590</v>
      </c>
      <c r="AJ9" s="4">
        <v>510000</v>
      </c>
      <c r="AK9" s="4"/>
      <c r="AL9" s="7">
        <v>40603</v>
      </c>
      <c r="AM9" s="3">
        <v>112169</v>
      </c>
      <c r="AN9" s="4" t="s">
        <v>66</v>
      </c>
      <c r="AO9" s="4" t="s">
        <v>67</v>
      </c>
      <c r="AP9" s="4">
        <v>549492002</v>
      </c>
      <c r="AQ9" s="34">
        <v>2</v>
      </c>
      <c r="AR9" s="10">
        <v>20</v>
      </c>
      <c r="AS9" s="11">
        <f t="shared" si="0"/>
        <v>0.4</v>
      </c>
      <c r="AT9" s="11">
        <f t="shared" si="1"/>
        <v>1000</v>
      </c>
      <c r="AU9" s="11">
        <f t="shared" si="2"/>
        <v>1200</v>
      </c>
      <c r="AV9" t="str">
        <f>HYPERLINK("18805.pdf","18805.pdf")</f>
        <v>18805.pdf</v>
      </c>
    </row>
    <row r="10" spans="1:48" ht="38.25">
      <c r="A10" s="3">
        <v>7585</v>
      </c>
      <c r="B10" s="4"/>
      <c r="C10" s="3">
        <v>113552</v>
      </c>
      <c r="D10" s="4" t="s">
        <v>53</v>
      </c>
      <c r="E10" s="4" t="s">
        <v>54</v>
      </c>
      <c r="F10" s="4">
        <v>549492006</v>
      </c>
      <c r="G10" s="4" t="s">
        <v>55</v>
      </c>
      <c r="H10" s="3">
        <v>18806</v>
      </c>
      <c r="I10" s="4" t="s">
        <v>56</v>
      </c>
      <c r="J10" s="4" t="s">
        <v>57</v>
      </c>
      <c r="K10" s="4" t="s">
        <v>58</v>
      </c>
      <c r="L10" s="5"/>
      <c r="M10" s="4" t="s">
        <v>59</v>
      </c>
      <c r="N10" s="17" t="s">
        <v>73</v>
      </c>
      <c r="O10" s="6"/>
      <c r="P10" s="6">
        <v>800</v>
      </c>
      <c r="Q10" s="7">
        <v>40647</v>
      </c>
      <c r="R10" s="7">
        <v>40663</v>
      </c>
      <c r="S10" s="4">
        <v>510000</v>
      </c>
      <c r="T10" s="4" t="s">
        <v>61</v>
      </c>
      <c r="U10" s="4" t="s">
        <v>62</v>
      </c>
      <c r="V10" s="4" t="s">
        <v>63</v>
      </c>
      <c r="W10" s="4">
        <v>1</v>
      </c>
      <c r="X10" s="4" t="s">
        <v>64</v>
      </c>
      <c r="Y10" s="4" t="s">
        <v>64</v>
      </c>
      <c r="Z10" s="3">
        <v>113552</v>
      </c>
      <c r="AA10" s="4" t="s">
        <v>53</v>
      </c>
      <c r="AB10" s="4" t="s">
        <v>54</v>
      </c>
      <c r="AC10" s="4">
        <v>549492006</v>
      </c>
      <c r="AD10" s="4"/>
      <c r="AE10" s="4"/>
      <c r="AF10" s="8" t="s">
        <v>74</v>
      </c>
      <c r="AG10" s="4">
        <v>511100</v>
      </c>
      <c r="AH10" s="8"/>
      <c r="AI10" s="4">
        <v>1590</v>
      </c>
      <c r="AJ10" s="4">
        <v>510000</v>
      </c>
      <c r="AK10" s="4"/>
      <c r="AL10" s="7">
        <v>40603</v>
      </c>
      <c r="AM10" s="3">
        <v>112169</v>
      </c>
      <c r="AN10" s="4" t="s">
        <v>66</v>
      </c>
      <c r="AO10" s="4" t="s">
        <v>67</v>
      </c>
      <c r="AP10" s="4">
        <v>549492002</v>
      </c>
      <c r="AQ10" s="34">
        <v>2</v>
      </c>
      <c r="AR10" s="10">
        <v>20</v>
      </c>
      <c r="AS10" s="11">
        <f t="shared" si="0"/>
        <v>0.4</v>
      </c>
      <c r="AT10" s="11">
        <f t="shared" si="1"/>
        <v>1600</v>
      </c>
      <c r="AU10" s="11">
        <f t="shared" si="2"/>
        <v>1920</v>
      </c>
      <c r="AV10" t="str">
        <f>HYPERLINK("18806.pdf","18806.pdf")</f>
        <v>18806.pdf</v>
      </c>
    </row>
    <row r="11" spans="1:47" ht="38.25">
      <c r="A11" s="3">
        <v>7585</v>
      </c>
      <c r="B11" s="4"/>
      <c r="C11" s="3">
        <v>113552</v>
      </c>
      <c r="D11" s="4" t="s">
        <v>53</v>
      </c>
      <c r="E11" s="4" t="s">
        <v>54</v>
      </c>
      <c r="F11" s="4">
        <v>549492006</v>
      </c>
      <c r="G11" s="4" t="s">
        <v>55</v>
      </c>
      <c r="H11" s="3">
        <v>18807</v>
      </c>
      <c r="I11" s="4" t="s">
        <v>56</v>
      </c>
      <c r="J11" s="4" t="s">
        <v>75</v>
      </c>
      <c r="K11" s="4" t="s">
        <v>76</v>
      </c>
      <c r="L11" s="5"/>
      <c r="M11" s="4" t="s">
        <v>59</v>
      </c>
      <c r="N11" s="17" t="s">
        <v>77</v>
      </c>
      <c r="O11" s="6"/>
      <c r="P11" s="6">
        <v>4500</v>
      </c>
      <c r="Q11" s="7">
        <v>40647</v>
      </c>
      <c r="R11" s="7">
        <v>40663</v>
      </c>
      <c r="S11" s="4">
        <v>510000</v>
      </c>
      <c r="T11" s="4" t="s">
        <v>61</v>
      </c>
      <c r="U11" s="4" t="s">
        <v>62</v>
      </c>
      <c r="V11" s="4" t="s">
        <v>63</v>
      </c>
      <c r="W11" s="4">
        <v>1</v>
      </c>
      <c r="X11" s="4" t="s">
        <v>64</v>
      </c>
      <c r="Y11" s="4" t="s">
        <v>64</v>
      </c>
      <c r="Z11" s="3">
        <v>113552</v>
      </c>
      <c r="AA11" s="4" t="s">
        <v>53</v>
      </c>
      <c r="AB11" s="4" t="s">
        <v>54</v>
      </c>
      <c r="AC11" s="4">
        <v>549492006</v>
      </c>
      <c r="AD11" s="4"/>
      <c r="AE11" s="4"/>
      <c r="AF11" s="8" t="s">
        <v>78</v>
      </c>
      <c r="AG11" s="4">
        <v>511100</v>
      </c>
      <c r="AH11" s="8"/>
      <c r="AI11" s="4">
        <v>1590</v>
      </c>
      <c r="AJ11" s="4">
        <v>510000</v>
      </c>
      <c r="AK11" s="4"/>
      <c r="AL11" s="7">
        <v>40603</v>
      </c>
      <c r="AM11" s="3">
        <v>112169</v>
      </c>
      <c r="AN11" s="4" t="s">
        <v>66</v>
      </c>
      <c r="AO11" s="4" t="s">
        <v>67</v>
      </c>
      <c r="AP11" s="4">
        <v>549492002</v>
      </c>
      <c r="AQ11" s="34">
        <v>11.8</v>
      </c>
      <c r="AR11" s="10">
        <v>20</v>
      </c>
      <c r="AS11" s="11">
        <f t="shared" si="0"/>
        <v>2.36</v>
      </c>
      <c r="AT11" s="11">
        <f t="shared" si="1"/>
        <v>53100</v>
      </c>
      <c r="AU11" s="11">
        <f t="shared" si="2"/>
        <v>63720</v>
      </c>
    </row>
    <row r="12" spans="1:47" ht="89.25">
      <c r="A12" s="3">
        <v>7585</v>
      </c>
      <c r="B12" s="4"/>
      <c r="C12" s="3">
        <v>113552</v>
      </c>
      <c r="D12" s="4" t="s">
        <v>53</v>
      </c>
      <c r="E12" s="4" t="s">
        <v>54</v>
      </c>
      <c r="F12" s="4">
        <v>549492006</v>
      </c>
      <c r="G12" s="4" t="s">
        <v>55</v>
      </c>
      <c r="H12" s="3">
        <v>18813</v>
      </c>
      <c r="I12" s="4" t="s">
        <v>56</v>
      </c>
      <c r="J12" s="4" t="s">
        <v>79</v>
      </c>
      <c r="K12" s="4" t="s">
        <v>80</v>
      </c>
      <c r="L12" s="5"/>
      <c r="M12" s="4" t="s">
        <v>59</v>
      </c>
      <c r="N12" s="17" t="s">
        <v>81</v>
      </c>
      <c r="O12" s="6"/>
      <c r="P12" s="6">
        <v>1000</v>
      </c>
      <c r="Q12" s="7">
        <v>40647</v>
      </c>
      <c r="R12" s="7">
        <v>40663</v>
      </c>
      <c r="S12" s="4">
        <v>510000</v>
      </c>
      <c r="T12" s="4" t="s">
        <v>61</v>
      </c>
      <c r="U12" s="4" t="s">
        <v>62</v>
      </c>
      <c r="V12" s="4" t="s">
        <v>63</v>
      </c>
      <c r="W12" s="4">
        <v>1</v>
      </c>
      <c r="X12" s="4" t="s">
        <v>64</v>
      </c>
      <c r="Y12" s="4" t="s">
        <v>64</v>
      </c>
      <c r="Z12" s="3">
        <v>113552</v>
      </c>
      <c r="AA12" s="4" t="s">
        <v>53</v>
      </c>
      <c r="AB12" s="4" t="s">
        <v>54</v>
      </c>
      <c r="AC12" s="4">
        <v>549492006</v>
      </c>
      <c r="AD12" s="4"/>
      <c r="AE12" s="4"/>
      <c r="AF12" s="8" t="s">
        <v>74</v>
      </c>
      <c r="AG12" s="4">
        <v>511100</v>
      </c>
      <c r="AH12" s="8"/>
      <c r="AI12" s="4">
        <v>1590</v>
      </c>
      <c r="AJ12" s="4">
        <v>510000</v>
      </c>
      <c r="AK12" s="4"/>
      <c r="AL12" s="7">
        <v>40603</v>
      </c>
      <c r="AM12" s="3">
        <v>112169</v>
      </c>
      <c r="AN12" s="4" t="s">
        <v>66</v>
      </c>
      <c r="AO12" s="4" t="s">
        <v>67</v>
      </c>
      <c r="AP12" s="4">
        <v>549492002</v>
      </c>
      <c r="AQ12" s="34">
        <v>2.8</v>
      </c>
      <c r="AR12" s="10">
        <v>20</v>
      </c>
      <c r="AS12" s="11">
        <f t="shared" si="0"/>
        <v>0.56</v>
      </c>
      <c r="AT12" s="11">
        <f t="shared" si="1"/>
        <v>2800</v>
      </c>
      <c r="AU12" s="11">
        <f t="shared" si="2"/>
        <v>3360</v>
      </c>
    </row>
    <row r="13" spans="1:47" ht="89.25">
      <c r="A13" s="3">
        <v>7585</v>
      </c>
      <c r="B13" s="4"/>
      <c r="C13" s="3">
        <v>113552</v>
      </c>
      <c r="D13" s="4" t="s">
        <v>53</v>
      </c>
      <c r="E13" s="4" t="s">
        <v>54</v>
      </c>
      <c r="F13" s="4">
        <v>549492006</v>
      </c>
      <c r="G13" s="4" t="s">
        <v>55</v>
      </c>
      <c r="H13" s="3">
        <v>18814</v>
      </c>
      <c r="I13" s="4" t="s">
        <v>56</v>
      </c>
      <c r="J13" s="4" t="s">
        <v>79</v>
      </c>
      <c r="K13" s="4" t="s">
        <v>80</v>
      </c>
      <c r="L13" s="5"/>
      <c r="M13" s="4" t="s">
        <v>59</v>
      </c>
      <c r="N13" s="17" t="s">
        <v>81</v>
      </c>
      <c r="O13" s="6"/>
      <c r="P13" s="6">
        <v>500</v>
      </c>
      <c r="Q13" s="7">
        <v>40647</v>
      </c>
      <c r="R13" s="7">
        <v>40663</v>
      </c>
      <c r="S13" s="4">
        <v>510000</v>
      </c>
      <c r="T13" s="4" t="s">
        <v>61</v>
      </c>
      <c r="U13" s="4" t="s">
        <v>62</v>
      </c>
      <c r="V13" s="4" t="s">
        <v>63</v>
      </c>
      <c r="W13" s="4">
        <v>1</v>
      </c>
      <c r="X13" s="4" t="s">
        <v>64</v>
      </c>
      <c r="Y13" s="4" t="s">
        <v>64</v>
      </c>
      <c r="Z13" s="3">
        <v>113552</v>
      </c>
      <c r="AA13" s="4" t="s">
        <v>53</v>
      </c>
      <c r="AB13" s="4" t="s">
        <v>54</v>
      </c>
      <c r="AC13" s="4">
        <v>549492006</v>
      </c>
      <c r="AD13" s="4"/>
      <c r="AE13" s="4"/>
      <c r="AF13" s="8" t="s">
        <v>69</v>
      </c>
      <c r="AG13" s="4">
        <v>511710</v>
      </c>
      <c r="AH13" s="8"/>
      <c r="AI13" s="4">
        <v>1590</v>
      </c>
      <c r="AJ13" s="4">
        <v>510000</v>
      </c>
      <c r="AK13" s="4"/>
      <c r="AL13" s="7">
        <v>40603</v>
      </c>
      <c r="AM13" s="3">
        <v>112169</v>
      </c>
      <c r="AN13" s="4" t="s">
        <v>66</v>
      </c>
      <c r="AO13" s="4" t="s">
        <v>67</v>
      </c>
      <c r="AP13" s="4">
        <v>549492002</v>
      </c>
      <c r="AQ13" s="34">
        <v>2.8</v>
      </c>
      <c r="AR13" s="10">
        <v>20</v>
      </c>
      <c r="AS13" s="11">
        <f t="shared" si="0"/>
        <v>0.56</v>
      </c>
      <c r="AT13" s="11">
        <f t="shared" si="1"/>
        <v>1400</v>
      </c>
      <c r="AU13" s="11">
        <f t="shared" si="2"/>
        <v>1680</v>
      </c>
    </row>
    <row r="14" spans="1:47" ht="89.25">
      <c r="A14" s="3">
        <v>7585</v>
      </c>
      <c r="B14" s="4"/>
      <c r="C14" s="3">
        <v>113552</v>
      </c>
      <c r="D14" s="4" t="s">
        <v>53</v>
      </c>
      <c r="E14" s="4" t="s">
        <v>54</v>
      </c>
      <c r="F14" s="4">
        <v>549492006</v>
      </c>
      <c r="G14" s="4" t="s">
        <v>55</v>
      </c>
      <c r="H14" s="3">
        <v>18815</v>
      </c>
      <c r="I14" s="4" t="s">
        <v>56</v>
      </c>
      <c r="J14" s="4" t="s">
        <v>79</v>
      </c>
      <c r="K14" s="4" t="s">
        <v>80</v>
      </c>
      <c r="L14" s="5"/>
      <c r="M14" s="4" t="s">
        <v>59</v>
      </c>
      <c r="N14" s="17" t="s">
        <v>81</v>
      </c>
      <c r="O14" s="6"/>
      <c r="P14" s="6">
        <v>5000</v>
      </c>
      <c r="Q14" s="7">
        <v>40647</v>
      </c>
      <c r="R14" s="7">
        <v>40663</v>
      </c>
      <c r="S14" s="4">
        <v>510000</v>
      </c>
      <c r="T14" s="4" t="s">
        <v>61</v>
      </c>
      <c r="U14" s="4" t="s">
        <v>62</v>
      </c>
      <c r="V14" s="4" t="s">
        <v>63</v>
      </c>
      <c r="W14" s="4">
        <v>1</v>
      </c>
      <c r="X14" s="4" t="s">
        <v>64</v>
      </c>
      <c r="Y14" s="4" t="s">
        <v>64</v>
      </c>
      <c r="Z14" s="3">
        <v>113552</v>
      </c>
      <c r="AA14" s="4" t="s">
        <v>53</v>
      </c>
      <c r="AB14" s="4" t="s">
        <v>54</v>
      </c>
      <c r="AC14" s="4">
        <v>549492006</v>
      </c>
      <c r="AD14" s="4"/>
      <c r="AE14" s="4"/>
      <c r="AF14" s="8" t="s">
        <v>71</v>
      </c>
      <c r="AG14" s="4">
        <v>511300</v>
      </c>
      <c r="AH14" s="8"/>
      <c r="AI14" s="4">
        <v>1590</v>
      </c>
      <c r="AJ14" s="4">
        <v>510000</v>
      </c>
      <c r="AK14" s="4"/>
      <c r="AL14" s="7">
        <v>40603</v>
      </c>
      <c r="AM14" s="3">
        <v>112169</v>
      </c>
      <c r="AN14" s="4" t="s">
        <v>66</v>
      </c>
      <c r="AO14" s="4" t="s">
        <v>67</v>
      </c>
      <c r="AP14" s="4">
        <v>549492002</v>
      </c>
      <c r="AQ14" s="34">
        <v>2.8</v>
      </c>
      <c r="AR14" s="10">
        <v>20</v>
      </c>
      <c r="AS14" s="11">
        <f t="shared" si="0"/>
        <v>0.56</v>
      </c>
      <c r="AT14" s="11">
        <f t="shared" si="1"/>
        <v>14000</v>
      </c>
      <c r="AU14" s="11">
        <f t="shared" si="2"/>
        <v>16800</v>
      </c>
    </row>
    <row r="15" spans="1:47" ht="89.25">
      <c r="A15" s="3">
        <v>7585</v>
      </c>
      <c r="B15" s="4"/>
      <c r="C15" s="3">
        <v>113552</v>
      </c>
      <c r="D15" s="4" t="s">
        <v>53</v>
      </c>
      <c r="E15" s="4" t="s">
        <v>54</v>
      </c>
      <c r="F15" s="4">
        <v>549492006</v>
      </c>
      <c r="G15" s="4" t="s">
        <v>55</v>
      </c>
      <c r="H15" s="3">
        <v>18816</v>
      </c>
      <c r="I15" s="4" t="s">
        <v>56</v>
      </c>
      <c r="J15" s="4" t="s">
        <v>79</v>
      </c>
      <c r="K15" s="4" t="s">
        <v>80</v>
      </c>
      <c r="L15" s="5"/>
      <c r="M15" s="4" t="s">
        <v>59</v>
      </c>
      <c r="N15" s="17" t="s">
        <v>81</v>
      </c>
      <c r="O15" s="6"/>
      <c r="P15" s="6">
        <v>250</v>
      </c>
      <c r="Q15" s="7">
        <v>40647</v>
      </c>
      <c r="R15" s="7">
        <v>40663</v>
      </c>
      <c r="S15" s="4">
        <v>510000</v>
      </c>
      <c r="T15" s="4" t="s">
        <v>61</v>
      </c>
      <c r="U15" s="4" t="s">
        <v>62</v>
      </c>
      <c r="V15" s="4" t="s">
        <v>63</v>
      </c>
      <c r="W15" s="4">
        <v>1</v>
      </c>
      <c r="X15" s="4" t="s">
        <v>64</v>
      </c>
      <c r="Y15" s="4" t="s">
        <v>64</v>
      </c>
      <c r="Z15" s="3">
        <v>113552</v>
      </c>
      <c r="AA15" s="4" t="s">
        <v>53</v>
      </c>
      <c r="AB15" s="4" t="s">
        <v>54</v>
      </c>
      <c r="AC15" s="4">
        <v>549492006</v>
      </c>
      <c r="AD15" s="4"/>
      <c r="AE15" s="4"/>
      <c r="AF15" s="8" t="s">
        <v>72</v>
      </c>
      <c r="AG15" s="4">
        <v>511100</v>
      </c>
      <c r="AH15" s="8"/>
      <c r="AI15" s="4">
        <v>1590</v>
      </c>
      <c r="AJ15" s="4">
        <v>510000</v>
      </c>
      <c r="AK15" s="4"/>
      <c r="AL15" s="7">
        <v>40603</v>
      </c>
      <c r="AM15" s="3">
        <v>112169</v>
      </c>
      <c r="AN15" s="4" t="s">
        <v>66</v>
      </c>
      <c r="AO15" s="4" t="s">
        <v>67</v>
      </c>
      <c r="AP15" s="4">
        <v>549492002</v>
      </c>
      <c r="AQ15" s="34">
        <v>2.8</v>
      </c>
      <c r="AR15" s="10">
        <v>20</v>
      </c>
      <c r="AS15" s="11">
        <f t="shared" si="0"/>
        <v>0.56</v>
      </c>
      <c r="AT15" s="11">
        <f t="shared" si="1"/>
        <v>700</v>
      </c>
      <c r="AU15" s="11">
        <f t="shared" si="2"/>
        <v>840</v>
      </c>
    </row>
    <row r="16" spans="1:47" ht="38.25">
      <c r="A16" s="3">
        <v>7585</v>
      </c>
      <c r="B16" s="4"/>
      <c r="C16" s="3">
        <v>113552</v>
      </c>
      <c r="D16" s="4" t="s">
        <v>53</v>
      </c>
      <c r="E16" s="4" t="s">
        <v>54</v>
      </c>
      <c r="F16" s="4">
        <v>549492006</v>
      </c>
      <c r="G16" s="4" t="s">
        <v>55</v>
      </c>
      <c r="H16" s="3">
        <v>18817</v>
      </c>
      <c r="I16" s="4" t="s">
        <v>56</v>
      </c>
      <c r="J16" s="4" t="s">
        <v>75</v>
      </c>
      <c r="K16" s="4" t="s">
        <v>76</v>
      </c>
      <c r="L16" s="5"/>
      <c r="M16" s="4" t="s">
        <v>59</v>
      </c>
      <c r="N16" s="17" t="s">
        <v>82</v>
      </c>
      <c r="O16" s="6"/>
      <c r="P16" s="6">
        <v>250</v>
      </c>
      <c r="Q16" s="7">
        <v>40647</v>
      </c>
      <c r="R16" s="7">
        <v>40663</v>
      </c>
      <c r="S16" s="4">
        <v>510000</v>
      </c>
      <c r="T16" s="4" t="s">
        <v>61</v>
      </c>
      <c r="U16" s="4" t="s">
        <v>62</v>
      </c>
      <c r="V16" s="4" t="s">
        <v>63</v>
      </c>
      <c r="W16" s="4">
        <v>1</v>
      </c>
      <c r="X16" s="4" t="s">
        <v>64</v>
      </c>
      <c r="Y16" s="4" t="s">
        <v>64</v>
      </c>
      <c r="Z16" s="3">
        <v>113552</v>
      </c>
      <c r="AA16" s="4" t="s">
        <v>53</v>
      </c>
      <c r="AB16" s="4" t="s">
        <v>54</v>
      </c>
      <c r="AC16" s="4">
        <v>549492006</v>
      </c>
      <c r="AD16" s="4"/>
      <c r="AE16" s="4"/>
      <c r="AF16" s="8" t="s">
        <v>72</v>
      </c>
      <c r="AG16" s="4">
        <v>511100</v>
      </c>
      <c r="AH16" s="8"/>
      <c r="AI16" s="4">
        <v>1590</v>
      </c>
      <c r="AJ16" s="4">
        <v>510000</v>
      </c>
      <c r="AK16" s="4"/>
      <c r="AL16" s="7">
        <v>40603</v>
      </c>
      <c r="AM16" s="3">
        <v>112169</v>
      </c>
      <c r="AN16" s="4" t="s">
        <v>66</v>
      </c>
      <c r="AO16" s="4" t="s">
        <v>67</v>
      </c>
      <c r="AP16" s="4">
        <v>549492002</v>
      </c>
      <c r="AQ16" s="34">
        <v>12.1</v>
      </c>
      <c r="AR16" s="10">
        <v>20</v>
      </c>
      <c r="AS16" s="11">
        <f t="shared" si="0"/>
        <v>2.42</v>
      </c>
      <c r="AT16" s="11">
        <f t="shared" si="1"/>
        <v>3025</v>
      </c>
      <c r="AU16" s="11">
        <f t="shared" si="2"/>
        <v>3630</v>
      </c>
    </row>
    <row r="17" spans="1:47" ht="51">
      <c r="A17" s="3">
        <v>7585</v>
      </c>
      <c r="B17" s="4"/>
      <c r="C17" s="3">
        <v>113552</v>
      </c>
      <c r="D17" s="4" t="s">
        <v>53</v>
      </c>
      <c r="E17" s="4" t="s">
        <v>54</v>
      </c>
      <c r="F17" s="4">
        <v>549492006</v>
      </c>
      <c r="G17" s="4" t="s">
        <v>55</v>
      </c>
      <c r="H17" s="3">
        <v>18818</v>
      </c>
      <c r="I17" s="4" t="s">
        <v>56</v>
      </c>
      <c r="J17" s="4" t="s">
        <v>83</v>
      </c>
      <c r="K17" s="4" t="s">
        <v>84</v>
      </c>
      <c r="L17" s="5"/>
      <c r="M17" s="4" t="s">
        <v>59</v>
      </c>
      <c r="N17" s="17" t="s">
        <v>85</v>
      </c>
      <c r="O17" s="6"/>
      <c r="P17" s="6">
        <v>5000</v>
      </c>
      <c r="Q17" s="7">
        <v>40647</v>
      </c>
      <c r="R17" s="7">
        <v>40663</v>
      </c>
      <c r="S17" s="4">
        <v>510000</v>
      </c>
      <c r="T17" s="4" t="s">
        <v>61</v>
      </c>
      <c r="U17" s="4" t="s">
        <v>62</v>
      </c>
      <c r="V17" s="4" t="s">
        <v>63</v>
      </c>
      <c r="W17" s="4">
        <v>1</v>
      </c>
      <c r="X17" s="4" t="s">
        <v>64</v>
      </c>
      <c r="Y17" s="4" t="s">
        <v>64</v>
      </c>
      <c r="Z17" s="3">
        <v>113552</v>
      </c>
      <c r="AA17" s="4" t="s">
        <v>53</v>
      </c>
      <c r="AB17" s="4" t="s">
        <v>54</v>
      </c>
      <c r="AC17" s="4">
        <v>549492006</v>
      </c>
      <c r="AD17" s="4"/>
      <c r="AE17" s="4"/>
      <c r="AF17" s="8" t="s">
        <v>78</v>
      </c>
      <c r="AG17" s="4">
        <v>511100</v>
      </c>
      <c r="AH17" s="8"/>
      <c r="AI17" s="4">
        <v>1590</v>
      </c>
      <c r="AJ17" s="4">
        <v>510000</v>
      </c>
      <c r="AK17" s="4"/>
      <c r="AL17" s="7">
        <v>40603</v>
      </c>
      <c r="AM17" s="3">
        <v>112169</v>
      </c>
      <c r="AN17" s="4" t="s">
        <v>66</v>
      </c>
      <c r="AO17" s="4" t="s">
        <v>67</v>
      </c>
      <c r="AP17" s="4">
        <v>549492002</v>
      </c>
      <c r="AQ17" s="34">
        <v>1.1</v>
      </c>
      <c r="AR17" s="10">
        <v>20</v>
      </c>
      <c r="AS17" s="11">
        <f t="shared" si="0"/>
        <v>0.22</v>
      </c>
      <c r="AT17" s="11">
        <f t="shared" si="1"/>
        <v>5500</v>
      </c>
      <c r="AU17" s="11">
        <f t="shared" si="2"/>
        <v>6600</v>
      </c>
    </row>
    <row r="18" spans="1:47" ht="51">
      <c r="A18" s="3">
        <v>7585</v>
      </c>
      <c r="B18" s="4"/>
      <c r="C18" s="3">
        <v>113552</v>
      </c>
      <c r="D18" s="4" t="s">
        <v>53</v>
      </c>
      <c r="E18" s="4" t="s">
        <v>54</v>
      </c>
      <c r="F18" s="4">
        <v>549492006</v>
      </c>
      <c r="G18" s="4" t="s">
        <v>55</v>
      </c>
      <c r="H18" s="3">
        <v>18828</v>
      </c>
      <c r="I18" s="4" t="s">
        <v>56</v>
      </c>
      <c r="J18" s="4" t="s">
        <v>86</v>
      </c>
      <c r="K18" s="4" t="s">
        <v>87</v>
      </c>
      <c r="L18" s="5" t="s">
        <v>235</v>
      </c>
      <c r="M18" s="4" t="s">
        <v>59</v>
      </c>
      <c r="N18" s="17" t="s">
        <v>88</v>
      </c>
      <c r="O18" s="6"/>
      <c r="P18" s="6">
        <v>250</v>
      </c>
      <c r="Q18" s="7">
        <v>40647</v>
      </c>
      <c r="R18" s="7">
        <v>40663</v>
      </c>
      <c r="S18" s="4">
        <v>510000</v>
      </c>
      <c r="T18" s="4" t="s">
        <v>61</v>
      </c>
      <c r="U18" s="4" t="s">
        <v>62</v>
      </c>
      <c r="V18" s="4" t="s">
        <v>63</v>
      </c>
      <c r="W18" s="4">
        <v>1</v>
      </c>
      <c r="X18" s="4" t="s">
        <v>64</v>
      </c>
      <c r="Y18" s="4" t="s">
        <v>64</v>
      </c>
      <c r="Z18" s="3">
        <v>113552</v>
      </c>
      <c r="AA18" s="4" t="s">
        <v>53</v>
      </c>
      <c r="AB18" s="4" t="s">
        <v>54</v>
      </c>
      <c r="AC18" s="4">
        <v>549492006</v>
      </c>
      <c r="AD18" s="4"/>
      <c r="AE18" s="4"/>
      <c r="AF18" s="8" t="s">
        <v>72</v>
      </c>
      <c r="AG18" s="4">
        <v>511100</v>
      </c>
      <c r="AH18" s="8"/>
      <c r="AI18" s="4">
        <v>1590</v>
      </c>
      <c r="AJ18" s="4">
        <v>510000</v>
      </c>
      <c r="AK18" s="4"/>
      <c r="AL18" s="7">
        <v>40603</v>
      </c>
      <c r="AM18" s="3">
        <v>112169</v>
      </c>
      <c r="AN18" s="4" t="s">
        <v>66</v>
      </c>
      <c r="AO18" s="4" t="s">
        <v>67</v>
      </c>
      <c r="AP18" s="4">
        <v>549492002</v>
      </c>
      <c r="AQ18" s="34">
        <v>3.6</v>
      </c>
      <c r="AR18" s="10">
        <v>20</v>
      </c>
      <c r="AS18" s="11">
        <f t="shared" si="0"/>
        <v>0.72</v>
      </c>
      <c r="AT18" s="11">
        <f t="shared" si="1"/>
        <v>900</v>
      </c>
      <c r="AU18" s="11">
        <f t="shared" si="2"/>
        <v>1080</v>
      </c>
    </row>
    <row r="19" spans="1:47" ht="51">
      <c r="A19" s="3">
        <v>7585</v>
      </c>
      <c r="B19" s="4"/>
      <c r="C19" s="3">
        <v>113552</v>
      </c>
      <c r="D19" s="4" t="s">
        <v>53</v>
      </c>
      <c r="E19" s="4" t="s">
        <v>54</v>
      </c>
      <c r="F19" s="4">
        <v>549492006</v>
      </c>
      <c r="G19" s="4" t="s">
        <v>55</v>
      </c>
      <c r="H19" s="3">
        <v>18829</v>
      </c>
      <c r="I19" s="4" t="s">
        <v>56</v>
      </c>
      <c r="J19" s="4" t="s">
        <v>86</v>
      </c>
      <c r="K19" s="4" t="s">
        <v>87</v>
      </c>
      <c r="L19" s="5" t="s">
        <v>235</v>
      </c>
      <c r="M19" s="4" t="s">
        <v>59</v>
      </c>
      <c r="N19" s="17" t="s">
        <v>88</v>
      </c>
      <c r="O19" s="6"/>
      <c r="P19" s="6">
        <v>4500</v>
      </c>
      <c r="Q19" s="7">
        <v>40647</v>
      </c>
      <c r="R19" s="7">
        <v>40663</v>
      </c>
      <c r="S19" s="4">
        <v>510000</v>
      </c>
      <c r="T19" s="4" t="s">
        <v>61</v>
      </c>
      <c r="U19" s="4" t="s">
        <v>62</v>
      </c>
      <c r="V19" s="4" t="s">
        <v>63</v>
      </c>
      <c r="W19" s="4">
        <v>1</v>
      </c>
      <c r="X19" s="4" t="s">
        <v>64</v>
      </c>
      <c r="Y19" s="4" t="s">
        <v>64</v>
      </c>
      <c r="Z19" s="3">
        <v>113552</v>
      </c>
      <c r="AA19" s="4" t="s">
        <v>53</v>
      </c>
      <c r="AB19" s="4" t="s">
        <v>54</v>
      </c>
      <c r="AC19" s="4">
        <v>549492006</v>
      </c>
      <c r="AD19" s="4"/>
      <c r="AE19" s="4"/>
      <c r="AF19" s="8" t="s">
        <v>78</v>
      </c>
      <c r="AG19" s="4">
        <v>511100</v>
      </c>
      <c r="AH19" s="8"/>
      <c r="AI19" s="4">
        <v>1590</v>
      </c>
      <c r="AJ19" s="4">
        <v>510000</v>
      </c>
      <c r="AK19" s="4"/>
      <c r="AL19" s="7">
        <v>40603</v>
      </c>
      <c r="AM19" s="3">
        <v>112169</v>
      </c>
      <c r="AN19" s="4" t="s">
        <v>66</v>
      </c>
      <c r="AO19" s="4" t="s">
        <v>67</v>
      </c>
      <c r="AP19" s="4">
        <v>549492002</v>
      </c>
      <c r="AQ19" s="34">
        <v>3.5</v>
      </c>
      <c r="AR19" s="10">
        <v>20</v>
      </c>
      <c r="AS19" s="11">
        <f t="shared" si="0"/>
        <v>0.7</v>
      </c>
      <c r="AT19" s="11">
        <f t="shared" si="1"/>
        <v>15750</v>
      </c>
      <c r="AU19" s="11">
        <f t="shared" si="2"/>
        <v>18900</v>
      </c>
    </row>
    <row r="20" spans="1:47" ht="38.25">
      <c r="A20" s="3">
        <v>7585</v>
      </c>
      <c r="B20" s="4"/>
      <c r="C20" s="3">
        <v>113552</v>
      </c>
      <c r="D20" s="4" t="s">
        <v>53</v>
      </c>
      <c r="E20" s="4" t="s">
        <v>54</v>
      </c>
      <c r="F20" s="4">
        <v>549492006</v>
      </c>
      <c r="G20" s="4" t="s">
        <v>55</v>
      </c>
      <c r="H20" s="3">
        <v>18830</v>
      </c>
      <c r="I20" s="4" t="s">
        <v>56</v>
      </c>
      <c r="J20" s="4" t="s">
        <v>89</v>
      </c>
      <c r="K20" s="4" t="s">
        <v>90</v>
      </c>
      <c r="L20" s="5"/>
      <c r="M20" s="4" t="s">
        <v>59</v>
      </c>
      <c r="N20" s="17" t="s">
        <v>91</v>
      </c>
      <c r="O20" s="6"/>
      <c r="P20" s="6">
        <v>10</v>
      </c>
      <c r="Q20" s="7">
        <v>40647</v>
      </c>
      <c r="R20" s="7">
        <v>40663</v>
      </c>
      <c r="S20" s="4">
        <v>510000</v>
      </c>
      <c r="T20" s="4" t="s">
        <v>61</v>
      </c>
      <c r="U20" s="4" t="s">
        <v>62</v>
      </c>
      <c r="V20" s="4" t="s">
        <v>63</v>
      </c>
      <c r="W20" s="4">
        <v>1</v>
      </c>
      <c r="X20" s="4" t="s">
        <v>64</v>
      </c>
      <c r="Y20" s="4" t="s">
        <v>64</v>
      </c>
      <c r="Z20" s="3">
        <v>113552</v>
      </c>
      <c r="AA20" s="4" t="s">
        <v>53</v>
      </c>
      <c r="AB20" s="4" t="s">
        <v>54</v>
      </c>
      <c r="AC20" s="4">
        <v>549492006</v>
      </c>
      <c r="AD20" s="4"/>
      <c r="AE20" s="4"/>
      <c r="AF20" s="8" t="s">
        <v>74</v>
      </c>
      <c r="AG20" s="4">
        <v>511100</v>
      </c>
      <c r="AH20" s="8"/>
      <c r="AI20" s="4">
        <v>1590</v>
      </c>
      <c r="AJ20" s="4">
        <v>510000</v>
      </c>
      <c r="AK20" s="4"/>
      <c r="AL20" s="7">
        <v>40603</v>
      </c>
      <c r="AM20" s="3">
        <v>112169</v>
      </c>
      <c r="AN20" s="4" t="s">
        <v>66</v>
      </c>
      <c r="AO20" s="4" t="s">
        <v>67</v>
      </c>
      <c r="AP20" s="4">
        <v>549492002</v>
      </c>
      <c r="AQ20" s="34">
        <v>305.4</v>
      </c>
      <c r="AR20" s="10">
        <v>20</v>
      </c>
      <c r="AS20" s="11">
        <f t="shared" si="0"/>
        <v>61.080000000000005</v>
      </c>
      <c r="AT20" s="11">
        <f t="shared" si="1"/>
        <v>3054</v>
      </c>
      <c r="AU20" s="11">
        <f t="shared" si="2"/>
        <v>3664.8</v>
      </c>
    </row>
    <row r="21" spans="1:47" ht="38.25">
      <c r="A21" s="3">
        <v>7585</v>
      </c>
      <c r="B21" s="4"/>
      <c r="C21" s="3">
        <v>113552</v>
      </c>
      <c r="D21" s="4" t="s">
        <v>53</v>
      </c>
      <c r="E21" s="4" t="s">
        <v>54</v>
      </c>
      <c r="F21" s="4">
        <v>549492006</v>
      </c>
      <c r="G21" s="4" t="s">
        <v>55</v>
      </c>
      <c r="H21" s="3">
        <v>18831</v>
      </c>
      <c r="I21" s="4" t="s">
        <v>56</v>
      </c>
      <c r="J21" s="4" t="s">
        <v>89</v>
      </c>
      <c r="K21" s="4" t="s">
        <v>90</v>
      </c>
      <c r="L21" s="5"/>
      <c r="M21" s="4" t="s">
        <v>59</v>
      </c>
      <c r="N21" s="17" t="s">
        <v>91</v>
      </c>
      <c r="O21" s="6"/>
      <c r="P21" s="6">
        <v>10</v>
      </c>
      <c r="Q21" s="7">
        <v>40647</v>
      </c>
      <c r="R21" s="7">
        <v>40663</v>
      </c>
      <c r="S21" s="4">
        <v>510000</v>
      </c>
      <c r="T21" s="4" t="s">
        <v>61</v>
      </c>
      <c r="U21" s="4" t="s">
        <v>62</v>
      </c>
      <c r="V21" s="4" t="s">
        <v>63</v>
      </c>
      <c r="W21" s="4">
        <v>1</v>
      </c>
      <c r="X21" s="4" t="s">
        <v>64</v>
      </c>
      <c r="Y21" s="4" t="s">
        <v>64</v>
      </c>
      <c r="Z21" s="3">
        <v>113552</v>
      </c>
      <c r="AA21" s="4" t="s">
        <v>53</v>
      </c>
      <c r="AB21" s="4" t="s">
        <v>54</v>
      </c>
      <c r="AC21" s="4">
        <v>549492006</v>
      </c>
      <c r="AD21" s="4"/>
      <c r="AE21" s="4"/>
      <c r="AF21" s="8" t="s">
        <v>65</v>
      </c>
      <c r="AG21" s="4">
        <v>511240</v>
      </c>
      <c r="AH21" s="8"/>
      <c r="AI21" s="4">
        <v>1590</v>
      </c>
      <c r="AJ21" s="4">
        <v>510000</v>
      </c>
      <c r="AK21" s="4"/>
      <c r="AL21" s="7">
        <v>40603</v>
      </c>
      <c r="AM21" s="3">
        <v>112169</v>
      </c>
      <c r="AN21" s="4" t="s">
        <v>66</v>
      </c>
      <c r="AO21" s="4" t="s">
        <v>67</v>
      </c>
      <c r="AP21" s="4">
        <v>549492002</v>
      </c>
      <c r="AQ21" s="34">
        <v>305.4</v>
      </c>
      <c r="AR21" s="10">
        <v>20</v>
      </c>
      <c r="AS21" s="11">
        <f t="shared" si="0"/>
        <v>61.080000000000005</v>
      </c>
      <c r="AT21" s="11">
        <f t="shared" si="1"/>
        <v>3054</v>
      </c>
      <c r="AU21" s="11">
        <f t="shared" si="2"/>
        <v>3664.8</v>
      </c>
    </row>
    <row r="22" spans="1:47" ht="38.25">
      <c r="A22" s="3">
        <v>7585</v>
      </c>
      <c r="B22" s="4"/>
      <c r="C22" s="3">
        <v>113552</v>
      </c>
      <c r="D22" s="4" t="s">
        <v>53</v>
      </c>
      <c r="E22" s="4" t="s">
        <v>54</v>
      </c>
      <c r="F22" s="4">
        <v>549492006</v>
      </c>
      <c r="G22" s="4" t="s">
        <v>55</v>
      </c>
      <c r="H22" s="3">
        <v>18832</v>
      </c>
      <c r="I22" s="4" t="s">
        <v>56</v>
      </c>
      <c r="J22" s="4" t="s">
        <v>89</v>
      </c>
      <c r="K22" s="4" t="s">
        <v>90</v>
      </c>
      <c r="L22" s="5"/>
      <c r="M22" s="4" t="s">
        <v>59</v>
      </c>
      <c r="N22" s="17" t="s">
        <v>91</v>
      </c>
      <c r="O22" s="6"/>
      <c r="P22" s="6">
        <v>10</v>
      </c>
      <c r="Q22" s="7">
        <v>40647</v>
      </c>
      <c r="R22" s="7">
        <v>40663</v>
      </c>
      <c r="S22" s="4">
        <v>510000</v>
      </c>
      <c r="T22" s="4" t="s">
        <v>61</v>
      </c>
      <c r="U22" s="4" t="s">
        <v>62</v>
      </c>
      <c r="V22" s="4" t="s">
        <v>63</v>
      </c>
      <c r="W22" s="4">
        <v>1</v>
      </c>
      <c r="X22" s="4" t="s">
        <v>64</v>
      </c>
      <c r="Y22" s="4" t="s">
        <v>64</v>
      </c>
      <c r="Z22" s="3">
        <v>113552</v>
      </c>
      <c r="AA22" s="4" t="s">
        <v>53</v>
      </c>
      <c r="AB22" s="4" t="s">
        <v>54</v>
      </c>
      <c r="AC22" s="4">
        <v>549492006</v>
      </c>
      <c r="AD22" s="4"/>
      <c r="AE22" s="4"/>
      <c r="AF22" s="8" t="s">
        <v>69</v>
      </c>
      <c r="AG22" s="4">
        <v>511710</v>
      </c>
      <c r="AH22" s="8"/>
      <c r="AI22" s="4">
        <v>1590</v>
      </c>
      <c r="AJ22" s="4">
        <v>510000</v>
      </c>
      <c r="AK22" s="4"/>
      <c r="AL22" s="7">
        <v>40603</v>
      </c>
      <c r="AM22" s="3">
        <v>112169</v>
      </c>
      <c r="AN22" s="4" t="s">
        <v>66</v>
      </c>
      <c r="AO22" s="4" t="s">
        <v>67</v>
      </c>
      <c r="AP22" s="4">
        <v>549492002</v>
      </c>
      <c r="AQ22" s="34">
        <v>305.4</v>
      </c>
      <c r="AR22" s="10">
        <v>20</v>
      </c>
      <c r="AS22" s="11">
        <f t="shared" si="0"/>
        <v>61.080000000000005</v>
      </c>
      <c r="AT22" s="11">
        <f t="shared" si="1"/>
        <v>3054</v>
      </c>
      <c r="AU22" s="11">
        <f t="shared" si="2"/>
        <v>3664.8</v>
      </c>
    </row>
    <row r="23" spans="1:47" ht="38.25">
      <c r="A23" s="3">
        <v>7585</v>
      </c>
      <c r="B23" s="4"/>
      <c r="C23" s="3">
        <v>113552</v>
      </c>
      <c r="D23" s="4" t="s">
        <v>53</v>
      </c>
      <c r="E23" s="4" t="s">
        <v>54</v>
      </c>
      <c r="F23" s="4">
        <v>549492006</v>
      </c>
      <c r="G23" s="4" t="s">
        <v>55</v>
      </c>
      <c r="H23" s="3">
        <v>18833</v>
      </c>
      <c r="I23" s="4" t="s">
        <v>56</v>
      </c>
      <c r="J23" s="4" t="s">
        <v>89</v>
      </c>
      <c r="K23" s="4" t="s">
        <v>90</v>
      </c>
      <c r="L23" s="5"/>
      <c r="M23" s="4" t="s">
        <v>59</v>
      </c>
      <c r="N23" s="17" t="s">
        <v>91</v>
      </c>
      <c r="O23" s="6"/>
      <c r="P23" s="6">
        <v>10</v>
      </c>
      <c r="Q23" s="7">
        <v>40647</v>
      </c>
      <c r="R23" s="7">
        <v>40663</v>
      </c>
      <c r="S23" s="4">
        <v>510000</v>
      </c>
      <c r="T23" s="4" t="s">
        <v>61</v>
      </c>
      <c r="U23" s="4" t="s">
        <v>62</v>
      </c>
      <c r="V23" s="4" t="s">
        <v>63</v>
      </c>
      <c r="W23" s="4">
        <v>1</v>
      </c>
      <c r="X23" s="4" t="s">
        <v>64</v>
      </c>
      <c r="Y23" s="4" t="s">
        <v>64</v>
      </c>
      <c r="Z23" s="3">
        <v>113552</v>
      </c>
      <c r="AA23" s="4" t="s">
        <v>53</v>
      </c>
      <c r="AB23" s="4" t="s">
        <v>54</v>
      </c>
      <c r="AC23" s="4">
        <v>549492006</v>
      </c>
      <c r="AD23" s="4"/>
      <c r="AE23" s="4"/>
      <c r="AF23" s="8" t="s">
        <v>71</v>
      </c>
      <c r="AG23" s="4">
        <v>511300</v>
      </c>
      <c r="AH23" s="8"/>
      <c r="AI23" s="4">
        <v>1590</v>
      </c>
      <c r="AJ23" s="4">
        <v>510000</v>
      </c>
      <c r="AK23" s="4"/>
      <c r="AL23" s="7">
        <v>40603</v>
      </c>
      <c r="AM23" s="3">
        <v>112169</v>
      </c>
      <c r="AN23" s="4" t="s">
        <v>66</v>
      </c>
      <c r="AO23" s="4" t="s">
        <v>67</v>
      </c>
      <c r="AP23" s="4">
        <v>549492002</v>
      </c>
      <c r="AQ23" s="34">
        <v>305.4</v>
      </c>
      <c r="AR23" s="10">
        <v>20</v>
      </c>
      <c r="AS23" s="11">
        <f t="shared" si="0"/>
        <v>61.080000000000005</v>
      </c>
      <c r="AT23" s="11">
        <f t="shared" si="1"/>
        <v>3054</v>
      </c>
      <c r="AU23" s="11">
        <f t="shared" si="2"/>
        <v>3664.8</v>
      </c>
    </row>
    <row r="24" spans="1:47" ht="38.25">
      <c r="A24" s="3">
        <v>7585</v>
      </c>
      <c r="B24" s="4"/>
      <c r="C24" s="3">
        <v>113552</v>
      </c>
      <c r="D24" s="4" t="s">
        <v>53</v>
      </c>
      <c r="E24" s="4" t="s">
        <v>54</v>
      </c>
      <c r="F24" s="4">
        <v>549492006</v>
      </c>
      <c r="G24" s="4" t="s">
        <v>55</v>
      </c>
      <c r="H24" s="3">
        <v>18834</v>
      </c>
      <c r="I24" s="4" t="s">
        <v>56</v>
      </c>
      <c r="J24" s="4" t="s">
        <v>89</v>
      </c>
      <c r="K24" s="4" t="s">
        <v>90</v>
      </c>
      <c r="L24" s="5"/>
      <c r="M24" s="4" t="s">
        <v>59</v>
      </c>
      <c r="N24" s="17" t="s">
        <v>91</v>
      </c>
      <c r="O24" s="6"/>
      <c r="P24" s="6">
        <v>5</v>
      </c>
      <c r="Q24" s="7">
        <v>40647</v>
      </c>
      <c r="R24" s="7">
        <v>40663</v>
      </c>
      <c r="S24" s="4">
        <v>510000</v>
      </c>
      <c r="T24" s="4" t="s">
        <v>61</v>
      </c>
      <c r="U24" s="4" t="s">
        <v>62</v>
      </c>
      <c r="V24" s="4" t="s">
        <v>63</v>
      </c>
      <c r="W24" s="4">
        <v>1</v>
      </c>
      <c r="X24" s="4" t="s">
        <v>64</v>
      </c>
      <c r="Y24" s="4" t="s">
        <v>64</v>
      </c>
      <c r="Z24" s="3">
        <v>113552</v>
      </c>
      <c r="AA24" s="4" t="s">
        <v>53</v>
      </c>
      <c r="AB24" s="4" t="s">
        <v>54</v>
      </c>
      <c r="AC24" s="4">
        <v>549492006</v>
      </c>
      <c r="AD24" s="4"/>
      <c r="AE24" s="4"/>
      <c r="AF24" s="8" t="s">
        <v>92</v>
      </c>
      <c r="AG24" s="4">
        <v>511800</v>
      </c>
      <c r="AH24" s="8"/>
      <c r="AI24" s="4">
        <v>1590</v>
      </c>
      <c r="AJ24" s="4">
        <v>510000</v>
      </c>
      <c r="AK24" s="4"/>
      <c r="AL24" s="7">
        <v>40603</v>
      </c>
      <c r="AM24" s="3">
        <v>112169</v>
      </c>
      <c r="AN24" s="4" t="s">
        <v>66</v>
      </c>
      <c r="AO24" s="4" t="s">
        <v>67</v>
      </c>
      <c r="AP24" s="4">
        <v>549492002</v>
      </c>
      <c r="AQ24" s="34">
        <v>315.6</v>
      </c>
      <c r="AR24" s="10">
        <v>20</v>
      </c>
      <c r="AS24" s="11">
        <f t="shared" si="0"/>
        <v>63.120000000000005</v>
      </c>
      <c r="AT24" s="11">
        <f t="shared" si="1"/>
        <v>1578</v>
      </c>
      <c r="AU24" s="11">
        <f t="shared" si="2"/>
        <v>1893.6</v>
      </c>
    </row>
    <row r="25" spans="1:47" ht="38.25">
      <c r="A25" s="3">
        <v>7585</v>
      </c>
      <c r="B25" s="4"/>
      <c r="C25" s="3">
        <v>113552</v>
      </c>
      <c r="D25" s="4" t="s">
        <v>53</v>
      </c>
      <c r="E25" s="4" t="s">
        <v>54</v>
      </c>
      <c r="F25" s="4">
        <v>549492006</v>
      </c>
      <c r="G25" s="4" t="s">
        <v>55</v>
      </c>
      <c r="H25" s="3">
        <v>18835</v>
      </c>
      <c r="I25" s="4" t="s">
        <v>56</v>
      </c>
      <c r="J25" s="4" t="s">
        <v>89</v>
      </c>
      <c r="K25" s="4" t="s">
        <v>90</v>
      </c>
      <c r="L25" s="5"/>
      <c r="M25" s="4" t="s">
        <v>59</v>
      </c>
      <c r="N25" s="17" t="s">
        <v>91</v>
      </c>
      <c r="O25" s="6"/>
      <c r="P25" s="6">
        <v>10</v>
      </c>
      <c r="Q25" s="7">
        <v>40647</v>
      </c>
      <c r="R25" s="7">
        <v>40663</v>
      </c>
      <c r="S25" s="4">
        <v>510000</v>
      </c>
      <c r="T25" s="4" t="s">
        <v>61</v>
      </c>
      <c r="U25" s="4" t="s">
        <v>62</v>
      </c>
      <c r="V25" s="4" t="s">
        <v>63</v>
      </c>
      <c r="W25" s="4">
        <v>1</v>
      </c>
      <c r="X25" s="4" t="s">
        <v>64</v>
      </c>
      <c r="Y25" s="4" t="s">
        <v>64</v>
      </c>
      <c r="Z25" s="3">
        <v>113552</v>
      </c>
      <c r="AA25" s="4" t="s">
        <v>53</v>
      </c>
      <c r="AB25" s="4" t="s">
        <v>54</v>
      </c>
      <c r="AC25" s="4">
        <v>549492006</v>
      </c>
      <c r="AD25" s="4"/>
      <c r="AE25" s="4"/>
      <c r="AF25" s="8" t="s">
        <v>72</v>
      </c>
      <c r="AG25" s="4">
        <v>511100</v>
      </c>
      <c r="AH25" s="8"/>
      <c r="AI25" s="4">
        <v>1590</v>
      </c>
      <c r="AJ25" s="4">
        <v>510000</v>
      </c>
      <c r="AK25" s="4"/>
      <c r="AL25" s="7">
        <v>40603</v>
      </c>
      <c r="AM25" s="3">
        <v>112169</v>
      </c>
      <c r="AN25" s="4" t="s">
        <v>66</v>
      </c>
      <c r="AO25" s="4" t="s">
        <v>67</v>
      </c>
      <c r="AP25" s="4">
        <v>549492002</v>
      </c>
      <c r="AQ25" s="34">
        <v>305.4</v>
      </c>
      <c r="AR25" s="10">
        <v>20</v>
      </c>
      <c r="AS25" s="11">
        <f t="shared" si="0"/>
        <v>61.080000000000005</v>
      </c>
      <c r="AT25" s="11">
        <f t="shared" si="1"/>
        <v>3054</v>
      </c>
      <c r="AU25" s="11">
        <f t="shared" si="2"/>
        <v>3664.8</v>
      </c>
    </row>
    <row r="26" spans="1:47" ht="63.75">
      <c r="A26" s="3">
        <v>7585</v>
      </c>
      <c r="B26" s="4"/>
      <c r="C26" s="3">
        <v>113552</v>
      </c>
      <c r="D26" s="4" t="s">
        <v>53</v>
      </c>
      <c r="E26" s="4" t="s">
        <v>54</v>
      </c>
      <c r="F26" s="4">
        <v>549492006</v>
      </c>
      <c r="G26" s="4" t="s">
        <v>55</v>
      </c>
      <c r="H26" s="3">
        <v>18836</v>
      </c>
      <c r="I26" s="4" t="s">
        <v>56</v>
      </c>
      <c r="J26" s="4" t="s">
        <v>93</v>
      </c>
      <c r="K26" s="4" t="s">
        <v>94</v>
      </c>
      <c r="L26" s="5"/>
      <c r="M26" s="4" t="s">
        <v>59</v>
      </c>
      <c r="N26" s="17" t="s">
        <v>95</v>
      </c>
      <c r="O26" s="6"/>
      <c r="P26" s="6">
        <v>3</v>
      </c>
      <c r="Q26" s="7">
        <v>40647</v>
      </c>
      <c r="R26" s="7">
        <v>40663</v>
      </c>
      <c r="S26" s="4">
        <v>510000</v>
      </c>
      <c r="T26" s="4" t="s">
        <v>61</v>
      </c>
      <c r="U26" s="4" t="s">
        <v>62</v>
      </c>
      <c r="V26" s="4" t="s">
        <v>63</v>
      </c>
      <c r="W26" s="4">
        <v>1</v>
      </c>
      <c r="X26" s="4" t="s">
        <v>64</v>
      </c>
      <c r="Y26" s="4" t="s">
        <v>64</v>
      </c>
      <c r="Z26" s="3">
        <v>113552</v>
      </c>
      <c r="AA26" s="4" t="s">
        <v>53</v>
      </c>
      <c r="AB26" s="4" t="s">
        <v>54</v>
      </c>
      <c r="AC26" s="4">
        <v>549492006</v>
      </c>
      <c r="AD26" s="4"/>
      <c r="AE26" s="4"/>
      <c r="AF26" s="8" t="s">
        <v>92</v>
      </c>
      <c r="AG26" s="4">
        <v>511800</v>
      </c>
      <c r="AH26" s="8"/>
      <c r="AI26" s="4">
        <v>1590</v>
      </c>
      <c r="AJ26" s="4">
        <v>510000</v>
      </c>
      <c r="AK26" s="4"/>
      <c r="AL26" s="7">
        <v>40603</v>
      </c>
      <c r="AM26" s="3">
        <v>112169</v>
      </c>
      <c r="AN26" s="4" t="s">
        <v>66</v>
      </c>
      <c r="AO26" s="4" t="s">
        <v>67</v>
      </c>
      <c r="AP26" s="4">
        <v>549492002</v>
      </c>
      <c r="AQ26" s="34">
        <v>1897.8</v>
      </c>
      <c r="AR26" s="10">
        <v>20</v>
      </c>
      <c r="AS26" s="11">
        <f t="shared" si="0"/>
        <v>379.56</v>
      </c>
      <c r="AT26" s="11">
        <f t="shared" si="1"/>
        <v>5693.4</v>
      </c>
      <c r="AU26" s="11">
        <f t="shared" si="2"/>
        <v>6832.08</v>
      </c>
    </row>
    <row r="27" spans="1:47" ht="51">
      <c r="A27" s="3">
        <v>7585</v>
      </c>
      <c r="B27" s="4"/>
      <c r="C27" s="3">
        <v>113552</v>
      </c>
      <c r="D27" s="4" t="s">
        <v>53</v>
      </c>
      <c r="E27" s="4" t="s">
        <v>54</v>
      </c>
      <c r="F27" s="4">
        <v>549492006</v>
      </c>
      <c r="G27" s="4" t="s">
        <v>55</v>
      </c>
      <c r="H27" s="3">
        <v>18837</v>
      </c>
      <c r="I27" s="4" t="s">
        <v>56</v>
      </c>
      <c r="J27" s="4" t="s">
        <v>93</v>
      </c>
      <c r="K27" s="4" t="s">
        <v>94</v>
      </c>
      <c r="L27" s="5"/>
      <c r="M27" s="4" t="s">
        <v>59</v>
      </c>
      <c r="N27" s="17" t="s">
        <v>96</v>
      </c>
      <c r="O27" s="6"/>
      <c r="P27" s="6">
        <v>1</v>
      </c>
      <c r="Q27" s="7">
        <v>40647</v>
      </c>
      <c r="R27" s="7">
        <v>40663</v>
      </c>
      <c r="S27" s="4">
        <v>510000</v>
      </c>
      <c r="T27" s="4" t="s">
        <v>61</v>
      </c>
      <c r="U27" s="4" t="s">
        <v>62</v>
      </c>
      <c r="V27" s="4" t="s">
        <v>63</v>
      </c>
      <c r="W27" s="4">
        <v>1</v>
      </c>
      <c r="X27" s="4" t="s">
        <v>64</v>
      </c>
      <c r="Y27" s="4" t="s">
        <v>64</v>
      </c>
      <c r="Z27" s="3">
        <v>113552</v>
      </c>
      <c r="AA27" s="4" t="s">
        <v>53</v>
      </c>
      <c r="AB27" s="4" t="s">
        <v>54</v>
      </c>
      <c r="AC27" s="4">
        <v>549492006</v>
      </c>
      <c r="AD27" s="4"/>
      <c r="AE27" s="4"/>
      <c r="AF27" s="8" t="s">
        <v>72</v>
      </c>
      <c r="AG27" s="4">
        <v>511100</v>
      </c>
      <c r="AH27" s="8"/>
      <c r="AI27" s="4">
        <v>1590</v>
      </c>
      <c r="AJ27" s="4">
        <v>510000</v>
      </c>
      <c r="AK27" s="4"/>
      <c r="AL27" s="7">
        <v>40603</v>
      </c>
      <c r="AM27" s="3">
        <v>112169</v>
      </c>
      <c r="AN27" s="4" t="s">
        <v>66</v>
      </c>
      <c r="AO27" s="4" t="s">
        <v>67</v>
      </c>
      <c r="AP27" s="4">
        <v>549492002</v>
      </c>
      <c r="AQ27" s="34">
        <v>1961.1</v>
      </c>
      <c r="AR27" s="10">
        <v>20</v>
      </c>
      <c r="AS27" s="11">
        <f t="shared" si="0"/>
        <v>392.22</v>
      </c>
      <c r="AT27" s="11">
        <f t="shared" si="1"/>
        <v>1961.1</v>
      </c>
      <c r="AU27" s="11">
        <f t="shared" si="2"/>
        <v>2353.32</v>
      </c>
    </row>
    <row r="28" spans="1:47" ht="38.25">
      <c r="A28" s="3">
        <v>7585</v>
      </c>
      <c r="B28" s="4"/>
      <c r="C28" s="3">
        <v>113552</v>
      </c>
      <c r="D28" s="4" t="s">
        <v>53</v>
      </c>
      <c r="E28" s="4" t="s">
        <v>54</v>
      </c>
      <c r="F28" s="4">
        <v>549492006</v>
      </c>
      <c r="G28" s="4" t="s">
        <v>55</v>
      </c>
      <c r="H28" s="3">
        <v>18838</v>
      </c>
      <c r="I28" s="4" t="s">
        <v>56</v>
      </c>
      <c r="J28" s="4" t="s">
        <v>93</v>
      </c>
      <c r="K28" s="4" t="s">
        <v>94</v>
      </c>
      <c r="L28" s="5" t="s">
        <v>236</v>
      </c>
      <c r="M28" s="4" t="s">
        <v>59</v>
      </c>
      <c r="N28" s="17" t="s">
        <v>97</v>
      </c>
      <c r="O28" s="6"/>
      <c r="P28" s="6">
        <v>1</v>
      </c>
      <c r="Q28" s="7">
        <v>40647</v>
      </c>
      <c r="R28" s="7">
        <v>40663</v>
      </c>
      <c r="S28" s="4">
        <v>510000</v>
      </c>
      <c r="T28" s="4" t="s">
        <v>61</v>
      </c>
      <c r="U28" s="4" t="s">
        <v>62</v>
      </c>
      <c r="V28" s="4" t="s">
        <v>63</v>
      </c>
      <c r="W28" s="4">
        <v>1</v>
      </c>
      <c r="X28" s="4" t="s">
        <v>64</v>
      </c>
      <c r="Y28" s="4" t="s">
        <v>64</v>
      </c>
      <c r="Z28" s="3">
        <v>113552</v>
      </c>
      <c r="AA28" s="4" t="s">
        <v>53</v>
      </c>
      <c r="AB28" s="4" t="s">
        <v>54</v>
      </c>
      <c r="AC28" s="4">
        <v>549492006</v>
      </c>
      <c r="AD28" s="4"/>
      <c r="AE28" s="4"/>
      <c r="AF28" s="8" t="s">
        <v>72</v>
      </c>
      <c r="AG28" s="4">
        <v>511100</v>
      </c>
      <c r="AH28" s="8"/>
      <c r="AI28" s="4">
        <v>1590</v>
      </c>
      <c r="AJ28" s="4">
        <v>510000</v>
      </c>
      <c r="AK28" s="4"/>
      <c r="AL28" s="7">
        <v>40603</v>
      </c>
      <c r="AM28" s="3">
        <v>112169</v>
      </c>
      <c r="AN28" s="4" t="s">
        <v>66</v>
      </c>
      <c r="AO28" s="4" t="s">
        <v>67</v>
      </c>
      <c r="AP28" s="4">
        <v>549492002</v>
      </c>
      <c r="AQ28" s="34">
        <v>1533.3</v>
      </c>
      <c r="AR28" s="10">
        <v>20</v>
      </c>
      <c r="AS28" s="11">
        <f t="shared" si="0"/>
        <v>306.66</v>
      </c>
      <c r="AT28" s="11">
        <f t="shared" si="1"/>
        <v>1533.3</v>
      </c>
      <c r="AU28" s="11">
        <f t="shared" si="2"/>
        <v>1839.96</v>
      </c>
    </row>
    <row r="29" spans="1:47" ht="114.75">
      <c r="A29" s="3">
        <v>7585</v>
      </c>
      <c r="B29" s="4"/>
      <c r="C29" s="3">
        <v>113552</v>
      </c>
      <c r="D29" s="4" t="s">
        <v>53</v>
      </c>
      <c r="E29" s="4" t="s">
        <v>54</v>
      </c>
      <c r="F29" s="4">
        <v>549492006</v>
      </c>
      <c r="G29" s="4" t="s">
        <v>55</v>
      </c>
      <c r="H29" s="3">
        <v>18839</v>
      </c>
      <c r="I29" s="4" t="s">
        <v>56</v>
      </c>
      <c r="J29" s="4" t="s">
        <v>98</v>
      </c>
      <c r="K29" s="4" t="s">
        <v>99</v>
      </c>
      <c r="L29" s="5" t="s">
        <v>237</v>
      </c>
      <c r="M29" s="4" t="s">
        <v>59</v>
      </c>
      <c r="N29" s="17" t="s">
        <v>100</v>
      </c>
      <c r="O29" s="6"/>
      <c r="P29" s="6">
        <v>200</v>
      </c>
      <c r="Q29" s="7">
        <v>40647</v>
      </c>
      <c r="R29" s="7">
        <v>40663</v>
      </c>
      <c r="S29" s="4">
        <v>510000</v>
      </c>
      <c r="T29" s="4" t="s">
        <v>61</v>
      </c>
      <c r="U29" s="4" t="s">
        <v>62</v>
      </c>
      <c r="V29" s="4" t="s">
        <v>63</v>
      </c>
      <c r="W29" s="4">
        <v>1</v>
      </c>
      <c r="X29" s="4" t="s">
        <v>64</v>
      </c>
      <c r="Y29" s="4" t="s">
        <v>64</v>
      </c>
      <c r="Z29" s="3">
        <v>113552</v>
      </c>
      <c r="AA29" s="4" t="s">
        <v>53</v>
      </c>
      <c r="AB29" s="4" t="s">
        <v>54</v>
      </c>
      <c r="AC29" s="4">
        <v>549492006</v>
      </c>
      <c r="AD29" s="4"/>
      <c r="AE29" s="4"/>
      <c r="AF29" s="8" t="s">
        <v>72</v>
      </c>
      <c r="AG29" s="4">
        <v>511100</v>
      </c>
      <c r="AH29" s="8"/>
      <c r="AI29" s="4">
        <v>1590</v>
      </c>
      <c r="AJ29" s="4">
        <v>510000</v>
      </c>
      <c r="AK29" s="4"/>
      <c r="AL29" s="7">
        <v>40603</v>
      </c>
      <c r="AM29" s="3">
        <v>112169</v>
      </c>
      <c r="AN29" s="4" t="s">
        <v>66</v>
      </c>
      <c r="AO29" s="4" t="s">
        <v>67</v>
      </c>
      <c r="AP29" s="4">
        <v>549492002</v>
      </c>
      <c r="AQ29" s="34">
        <v>154.3</v>
      </c>
      <c r="AR29" s="10">
        <v>20</v>
      </c>
      <c r="AS29" s="11">
        <f t="shared" si="0"/>
        <v>30.860000000000003</v>
      </c>
      <c r="AT29" s="11">
        <f t="shared" si="1"/>
        <v>30860</v>
      </c>
      <c r="AU29" s="11">
        <f t="shared" si="2"/>
        <v>37032</v>
      </c>
    </row>
    <row r="30" spans="1:47" ht="38.25">
      <c r="A30" s="3">
        <v>7585</v>
      </c>
      <c r="B30" s="4"/>
      <c r="C30" s="3">
        <v>113552</v>
      </c>
      <c r="D30" s="4" t="s">
        <v>53</v>
      </c>
      <c r="E30" s="4" t="s">
        <v>54</v>
      </c>
      <c r="F30" s="4">
        <v>549492006</v>
      </c>
      <c r="G30" s="4" t="s">
        <v>55</v>
      </c>
      <c r="H30" s="3">
        <v>19142</v>
      </c>
      <c r="I30" s="4" t="s">
        <v>56</v>
      </c>
      <c r="J30" s="4" t="s">
        <v>101</v>
      </c>
      <c r="K30" s="4" t="s">
        <v>102</v>
      </c>
      <c r="L30" s="5" t="s">
        <v>238</v>
      </c>
      <c r="M30" s="4" t="s">
        <v>59</v>
      </c>
      <c r="N30" s="17" t="s">
        <v>103</v>
      </c>
      <c r="O30" s="6"/>
      <c r="P30" s="6">
        <v>5</v>
      </c>
      <c r="Q30" s="7">
        <v>40647</v>
      </c>
      <c r="R30" s="7">
        <v>40663</v>
      </c>
      <c r="S30" s="4">
        <v>510000</v>
      </c>
      <c r="T30" s="4" t="s">
        <v>61</v>
      </c>
      <c r="U30" s="4" t="s">
        <v>62</v>
      </c>
      <c r="V30" s="4" t="s">
        <v>63</v>
      </c>
      <c r="W30" s="4"/>
      <c r="X30" s="4" t="s">
        <v>64</v>
      </c>
      <c r="Y30" s="4" t="s">
        <v>64</v>
      </c>
      <c r="Z30" s="3">
        <v>1501</v>
      </c>
      <c r="AA30" s="4" t="s">
        <v>104</v>
      </c>
      <c r="AB30" s="4" t="s">
        <v>105</v>
      </c>
      <c r="AC30" s="4">
        <v>549492052</v>
      </c>
      <c r="AD30" s="4"/>
      <c r="AE30" s="4"/>
      <c r="AF30" s="8" t="s">
        <v>65</v>
      </c>
      <c r="AG30" s="4">
        <v>511400</v>
      </c>
      <c r="AH30" s="8"/>
      <c r="AI30" s="4">
        <v>1111</v>
      </c>
      <c r="AJ30" s="4">
        <v>510000</v>
      </c>
      <c r="AK30" s="4"/>
      <c r="AL30" s="7">
        <v>40603</v>
      </c>
      <c r="AM30" s="3">
        <v>112169</v>
      </c>
      <c r="AN30" s="4" t="s">
        <v>66</v>
      </c>
      <c r="AO30" s="4" t="s">
        <v>67</v>
      </c>
      <c r="AP30" s="4">
        <v>549492002</v>
      </c>
      <c r="AQ30" s="34">
        <v>256.7</v>
      </c>
      <c r="AR30" s="10">
        <v>20</v>
      </c>
      <c r="AS30" s="11">
        <f t="shared" si="0"/>
        <v>51.339999999999996</v>
      </c>
      <c r="AT30" s="11">
        <f t="shared" si="1"/>
        <v>1283.5</v>
      </c>
      <c r="AU30" s="11">
        <f t="shared" si="2"/>
        <v>1540.2</v>
      </c>
    </row>
    <row r="31" spans="1:47" ht="64.5" thickBot="1">
      <c r="A31" s="3">
        <v>7585</v>
      </c>
      <c r="B31" s="4"/>
      <c r="C31" s="3">
        <v>113552</v>
      </c>
      <c r="D31" s="4" t="s">
        <v>53</v>
      </c>
      <c r="E31" s="4" t="s">
        <v>54</v>
      </c>
      <c r="F31" s="4">
        <v>549492006</v>
      </c>
      <c r="G31" s="4" t="s">
        <v>55</v>
      </c>
      <c r="H31" s="3">
        <v>19150</v>
      </c>
      <c r="I31" s="4" t="s">
        <v>56</v>
      </c>
      <c r="J31" s="4" t="s">
        <v>93</v>
      </c>
      <c r="K31" s="4" t="s">
        <v>94</v>
      </c>
      <c r="L31" s="5"/>
      <c r="M31" s="4" t="s">
        <v>59</v>
      </c>
      <c r="N31" s="17" t="s">
        <v>106</v>
      </c>
      <c r="O31" s="6"/>
      <c r="P31" s="6">
        <v>3</v>
      </c>
      <c r="Q31" s="7">
        <v>40647</v>
      </c>
      <c r="R31" s="7">
        <v>40663</v>
      </c>
      <c r="S31" s="4">
        <v>510000</v>
      </c>
      <c r="T31" s="4" t="s">
        <v>61</v>
      </c>
      <c r="U31" s="4" t="s">
        <v>62</v>
      </c>
      <c r="V31" s="4" t="s">
        <v>63</v>
      </c>
      <c r="W31" s="4"/>
      <c r="X31" s="4" t="s">
        <v>64</v>
      </c>
      <c r="Y31" s="4" t="s">
        <v>64</v>
      </c>
      <c r="Z31" s="3">
        <v>7750</v>
      </c>
      <c r="AA31" s="4" t="s">
        <v>107</v>
      </c>
      <c r="AB31" s="4" t="s">
        <v>108</v>
      </c>
      <c r="AC31" s="4">
        <v>549495485</v>
      </c>
      <c r="AD31" s="4"/>
      <c r="AE31" s="4"/>
      <c r="AF31" s="8" t="s">
        <v>74</v>
      </c>
      <c r="AG31" s="4">
        <v>511100</v>
      </c>
      <c r="AH31" s="8"/>
      <c r="AI31" s="4">
        <v>1111</v>
      </c>
      <c r="AJ31" s="4">
        <v>510000</v>
      </c>
      <c r="AK31" s="4"/>
      <c r="AL31" s="7">
        <v>40603</v>
      </c>
      <c r="AM31" s="3">
        <v>112169</v>
      </c>
      <c r="AN31" s="4" t="s">
        <v>66</v>
      </c>
      <c r="AO31" s="4" t="s">
        <v>67</v>
      </c>
      <c r="AP31" s="4">
        <v>549492002</v>
      </c>
      <c r="AQ31" s="34">
        <v>88.9</v>
      </c>
      <c r="AR31" s="10">
        <v>20</v>
      </c>
      <c r="AS31" s="11">
        <f t="shared" si="0"/>
        <v>17.780000000000005</v>
      </c>
      <c r="AT31" s="11">
        <f t="shared" si="1"/>
        <v>266.7</v>
      </c>
      <c r="AU31" s="11">
        <f t="shared" si="2"/>
        <v>320.04</v>
      </c>
    </row>
    <row r="32" spans="1:48" ht="13.5" customHeight="1" thickTop="1">
      <c r="A32" s="25" t="s">
        <v>109</v>
      </c>
      <c r="B32" s="25"/>
      <c r="C32" s="25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25" t="s">
        <v>110</v>
      </c>
      <c r="AS32" s="25"/>
      <c r="AT32" s="13">
        <f>SUM(AT6:AT31)</f>
        <v>163221</v>
      </c>
      <c r="AU32" s="13">
        <f>SUM(AU6:AU31)</f>
        <v>195865.19999999998</v>
      </c>
      <c r="AV32" s="12"/>
    </row>
    <row r="33" spans="1:4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ht="63.75">
      <c r="A34" s="3">
        <v>7741</v>
      </c>
      <c r="B34" s="4"/>
      <c r="C34" s="3">
        <v>7421</v>
      </c>
      <c r="D34" s="4" t="s">
        <v>111</v>
      </c>
      <c r="E34" s="4" t="s">
        <v>112</v>
      </c>
      <c r="F34" s="4">
        <v>549493604</v>
      </c>
      <c r="G34" s="4"/>
      <c r="H34" s="3">
        <v>17262</v>
      </c>
      <c r="I34" s="4" t="s">
        <v>56</v>
      </c>
      <c r="J34" s="4" t="s">
        <v>113</v>
      </c>
      <c r="K34" s="4" t="s">
        <v>114</v>
      </c>
      <c r="L34" s="5"/>
      <c r="M34" s="4" t="s">
        <v>59</v>
      </c>
      <c r="N34" s="17" t="s">
        <v>115</v>
      </c>
      <c r="O34" s="6"/>
      <c r="P34" s="6">
        <v>200</v>
      </c>
      <c r="Q34" s="7">
        <v>40647</v>
      </c>
      <c r="R34" s="7">
        <v>40663</v>
      </c>
      <c r="S34" s="4">
        <v>231200</v>
      </c>
      <c r="T34" s="4" t="s">
        <v>116</v>
      </c>
      <c r="U34" s="4" t="s">
        <v>117</v>
      </c>
      <c r="V34" s="4" t="s">
        <v>118</v>
      </c>
      <c r="W34" s="4">
        <v>2</v>
      </c>
      <c r="X34" s="4" t="s">
        <v>119</v>
      </c>
      <c r="Y34" s="4">
        <v>2.59</v>
      </c>
      <c r="Z34" s="3">
        <v>7421</v>
      </c>
      <c r="AA34" s="4" t="s">
        <v>111</v>
      </c>
      <c r="AB34" s="4" t="s">
        <v>112</v>
      </c>
      <c r="AC34" s="4">
        <v>549493604</v>
      </c>
      <c r="AD34" s="4"/>
      <c r="AE34" s="4"/>
      <c r="AF34" s="8" t="s">
        <v>120</v>
      </c>
      <c r="AG34" s="4">
        <v>231200</v>
      </c>
      <c r="AH34" s="8" t="s">
        <v>121</v>
      </c>
      <c r="AI34" s="4">
        <v>1590</v>
      </c>
      <c r="AJ34" s="4">
        <v>230000</v>
      </c>
      <c r="AK34" s="4"/>
      <c r="AL34" s="7">
        <v>40603</v>
      </c>
      <c r="AM34" s="3">
        <v>135058</v>
      </c>
      <c r="AN34" s="4" t="s">
        <v>122</v>
      </c>
      <c r="AO34" s="4" t="s">
        <v>123</v>
      </c>
      <c r="AP34" s="4">
        <v>549493977</v>
      </c>
      <c r="AQ34" s="33">
        <v>5.18</v>
      </c>
      <c r="AR34" s="10">
        <v>20</v>
      </c>
      <c r="AS34" s="11">
        <f>((P34*AQ34)*(AR34/100))/P34</f>
        <v>1.036</v>
      </c>
      <c r="AT34" s="11">
        <f>ROUND(P34*ROUND(AQ34,2),2)</f>
        <v>1036</v>
      </c>
      <c r="AU34" s="11">
        <f>ROUND(AT34*((100+AR34)/100),2)</f>
        <v>1243.2</v>
      </c>
      <c r="AV34" t="str">
        <f>HYPERLINK("17262.pdf","17262.pdf")</f>
        <v>17262.pdf</v>
      </c>
    </row>
    <row r="35" spans="1:48" ht="76.5">
      <c r="A35" s="3">
        <v>7741</v>
      </c>
      <c r="B35" s="4"/>
      <c r="C35" s="3">
        <v>7421</v>
      </c>
      <c r="D35" s="4" t="s">
        <v>111</v>
      </c>
      <c r="E35" s="4" t="s">
        <v>112</v>
      </c>
      <c r="F35" s="4">
        <v>549493604</v>
      </c>
      <c r="G35" s="4"/>
      <c r="H35" s="3">
        <v>17264</v>
      </c>
      <c r="I35" s="4" t="s">
        <v>56</v>
      </c>
      <c r="J35" s="4" t="s">
        <v>79</v>
      </c>
      <c r="K35" s="4" t="s">
        <v>80</v>
      </c>
      <c r="L35" s="5"/>
      <c r="M35" s="4" t="s">
        <v>59</v>
      </c>
      <c r="N35" s="17" t="s">
        <v>124</v>
      </c>
      <c r="O35" s="6"/>
      <c r="P35" s="6">
        <v>200</v>
      </c>
      <c r="Q35" s="7">
        <v>40647</v>
      </c>
      <c r="R35" s="7">
        <v>40663</v>
      </c>
      <c r="S35" s="4">
        <v>231200</v>
      </c>
      <c r="T35" s="4" t="s">
        <v>116</v>
      </c>
      <c r="U35" s="4" t="s">
        <v>117</v>
      </c>
      <c r="V35" s="4" t="s">
        <v>118</v>
      </c>
      <c r="W35" s="4">
        <v>2</v>
      </c>
      <c r="X35" s="4" t="s">
        <v>119</v>
      </c>
      <c r="Y35" s="4">
        <v>2.59</v>
      </c>
      <c r="Z35" s="3">
        <v>7421</v>
      </c>
      <c r="AA35" s="4" t="s">
        <v>111</v>
      </c>
      <c r="AB35" s="4" t="s">
        <v>112</v>
      </c>
      <c r="AC35" s="4">
        <v>549493604</v>
      </c>
      <c r="AD35" s="4"/>
      <c r="AE35" s="4"/>
      <c r="AF35" s="8" t="s">
        <v>120</v>
      </c>
      <c r="AG35" s="4">
        <v>231200</v>
      </c>
      <c r="AH35" s="8" t="s">
        <v>121</v>
      </c>
      <c r="AI35" s="4">
        <v>1590</v>
      </c>
      <c r="AJ35" s="4">
        <v>230000</v>
      </c>
      <c r="AK35" s="4"/>
      <c r="AL35" s="7">
        <v>40603</v>
      </c>
      <c r="AM35" s="3">
        <v>135058</v>
      </c>
      <c r="AN35" s="4" t="s">
        <v>122</v>
      </c>
      <c r="AO35" s="4" t="s">
        <v>123</v>
      </c>
      <c r="AP35" s="4">
        <v>549493977</v>
      </c>
      <c r="AQ35" s="33">
        <v>7.2</v>
      </c>
      <c r="AR35" s="10">
        <v>20</v>
      </c>
      <c r="AS35" s="11">
        <f>((P35*AQ35)*(AR35/100))/P35</f>
        <v>1.44</v>
      </c>
      <c r="AT35" s="11">
        <f>ROUND(P35*ROUND(AQ35,2),2)</f>
        <v>1440</v>
      </c>
      <c r="AU35" s="11">
        <f>ROUND(AT35*((100+AR35)/100),2)</f>
        <v>1728</v>
      </c>
      <c r="AV35" t="str">
        <f>HYPERLINK("17264.pdf","17264.pdf")</f>
        <v>17264.pdf</v>
      </c>
    </row>
    <row r="36" spans="1:48" ht="25.5">
      <c r="A36" s="3">
        <v>7741</v>
      </c>
      <c r="B36" s="4"/>
      <c r="C36" s="3">
        <v>7421</v>
      </c>
      <c r="D36" s="4" t="s">
        <v>111</v>
      </c>
      <c r="E36" s="4" t="s">
        <v>112</v>
      </c>
      <c r="F36" s="4">
        <v>549493604</v>
      </c>
      <c r="G36" s="4"/>
      <c r="H36" s="3">
        <v>17283</v>
      </c>
      <c r="I36" s="4" t="s">
        <v>56</v>
      </c>
      <c r="J36" s="4" t="s">
        <v>75</v>
      </c>
      <c r="K36" s="4" t="s">
        <v>76</v>
      </c>
      <c r="L36" s="5"/>
      <c r="M36" s="4" t="s">
        <v>59</v>
      </c>
      <c r="N36" s="17" t="s">
        <v>125</v>
      </c>
      <c r="O36" s="6"/>
      <c r="P36" s="6">
        <v>200</v>
      </c>
      <c r="Q36" s="7">
        <v>40647</v>
      </c>
      <c r="R36" s="7">
        <v>40663</v>
      </c>
      <c r="S36" s="4">
        <v>231200</v>
      </c>
      <c r="T36" s="4" t="s">
        <v>116</v>
      </c>
      <c r="U36" s="4" t="s">
        <v>117</v>
      </c>
      <c r="V36" s="4" t="s">
        <v>118</v>
      </c>
      <c r="W36" s="4">
        <v>2</v>
      </c>
      <c r="X36" s="4" t="s">
        <v>119</v>
      </c>
      <c r="Y36" s="4">
        <v>2.59</v>
      </c>
      <c r="Z36" s="3">
        <v>7421</v>
      </c>
      <c r="AA36" s="4" t="s">
        <v>111</v>
      </c>
      <c r="AB36" s="4" t="s">
        <v>112</v>
      </c>
      <c r="AC36" s="4">
        <v>549493604</v>
      </c>
      <c r="AD36" s="4"/>
      <c r="AE36" s="4"/>
      <c r="AF36" s="8" t="s">
        <v>120</v>
      </c>
      <c r="AG36" s="4">
        <v>231200</v>
      </c>
      <c r="AH36" s="8" t="s">
        <v>121</v>
      </c>
      <c r="AI36" s="4">
        <v>1590</v>
      </c>
      <c r="AJ36" s="4">
        <v>230000</v>
      </c>
      <c r="AK36" s="4"/>
      <c r="AL36" s="7">
        <v>40603</v>
      </c>
      <c r="AM36" s="3">
        <v>135058</v>
      </c>
      <c r="AN36" s="4" t="s">
        <v>122</v>
      </c>
      <c r="AO36" s="4" t="s">
        <v>123</v>
      </c>
      <c r="AP36" s="4">
        <v>549493977</v>
      </c>
      <c r="AQ36" s="33">
        <v>27.3</v>
      </c>
      <c r="AR36" s="10">
        <v>20</v>
      </c>
      <c r="AS36" s="11">
        <f>((P36*AQ36)*(AR36/100))/P36</f>
        <v>5.46</v>
      </c>
      <c r="AT36" s="11">
        <f>ROUND(P36*ROUND(AQ36,2),2)</f>
        <v>5460</v>
      </c>
      <c r="AU36" s="11">
        <f>ROUND(AT36*((100+AR36)/100),2)</f>
        <v>6552</v>
      </c>
      <c r="AV36" t="str">
        <f>HYPERLINK("17283.pdf","17283.pdf")</f>
        <v>17283.pdf</v>
      </c>
    </row>
    <row r="37" spans="1:48" ht="64.5" thickBot="1">
      <c r="A37" s="3">
        <v>7741</v>
      </c>
      <c r="B37" s="4"/>
      <c r="C37" s="3">
        <v>7421</v>
      </c>
      <c r="D37" s="4" t="s">
        <v>111</v>
      </c>
      <c r="E37" s="4" t="s">
        <v>112</v>
      </c>
      <c r="F37" s="4">
        <v>549493604</v>
      </c>
      <c r="G37" s="4"/>
      <c r="H37" s="3">
        <v>17284</v>
      </c>
      <c r="I37" s="4" t="s">
        <v>56</v>
      </c>
      <c r="J37" s="4" t="s">
        <v>89</v>
      </c>
      <c r="K37" s="4" t="s">
        <v>90</v>
      </c>
      <c r="L37" s="5"/>
      <c r="M37" s="4" t="s">
        <v>59</v>
      </c>
      <c r="N37" s="17" t="s">
        <v>126</v>
      </c>
      <c r="O37" s="6"/>
      <c r="P37" s="6">
        <v>3</v>
      </c>
      <c r="Q37" s="7">
        <v>40647</v>
      </c>
      <c r="R37" s="7">
        <v>40663</v>
      </c>
      <c r="S37" s="4">
        <v>231200</v>
      </c>
      <c r="T37" s="4" t="s">
        <v>116</v>
      </c>
      <c r="U37" s="4" t="s">
        <v>117</v>
      </c>
      <c r="V37" s="4" t="s">
        <v>118</v>
      </c>
      <c r="W37" s="4">
        <v>2</v>
      </c>
      <c r="X37" s="4" t="s">
        <v>119</v>
      </c>
      <c r="Y37" s="4">
        <v>2.59</v>
      </c>
      <c r="Z37" s="3">
        <v>7421</v>
      </c>
      <c r="AA37" s="4" t="s">
        <v>111</v>
      </c>
      <c r="AB37" s="4" t="s">
        <v>112</v>
      </c>
      <c r="AC37" s="4">
        <v>549493604</v>
      </c>
      <c r="AD37" s="4"/>
      <c r="AE37" s="4"/>
      <c r="AF37" s="8" t="s">
        <v>120</v>
      </c>
      <c r="AG37" s="4">
        <v>231200</v>
      </c>
      <c r="AH37" s="8" t="s">
        <v>121</v>
      </c>
      <c r="AI37" s="4">
        <v>1590</v>
      </c>
      <c r="AJ37" s="4">
        <v>230000</v>
      </c>
      <c r="AK37" s="4"/>
      <c r="AL37" s="7">
        <v>40603</v>
      </c>
      <c r="AM37" s="3">
        <v>135058</v>
      </c>
      <c r="AN37" s="4" t="s">
        <v>122</v>
      </c>
      <c r="AO37" s="4" t="s">
        <v>123</v>
      </c>
      <c r="AP37" s="4">
        <v>549493977</v>
      </c>
      <c r="AQ37" s="33">
        <v>315.6</v>
      </c>
      <c r="AR37" s="10">
        <v>20</v>
      </c>
      <c r="AS37" s="11">
        <f>((P37*AQ37)*(AR37/100))/P37</f>
        <v>63.120000000000005</v>
      </c>
      <c r="AT37" s="11">
        <f>ROUND(P37*ROUND(AQ37,2),2)</f>
        <v>946.8</v>
      </c>
      <c r="AU37" s="11">
        <f>ROUND(AT37*((100+AR37)/100),2)</f>
        <v>1136.16</v>
      </c>
      <c r="AV37" t="str">
        <f>HYPERLINK("17284.JPG","17284.JPG")</f>
        <v>17284.JPG</v>
      </c>
    </row>
    <row r="38" spans="1:48" ht="13.5" customHeight="1" thickTop="1">
      <c r="A38" s="25" t="s">
        <v>109</v>
      </c>
      <c r="B38" s="25"/>
      <c r="C38" s="2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5" t="s">
        <v>110</v>
      </c>
      <c r="AS38" s="25"/>
      <c r="AT38" s="13">
        <f>SUM(AT34:AT37)</f>
        <v>8882.8</v>
      </c>
      <c r="AU38" s="13">
        <f>SUM(AU34:AU37)</f>
        <v>10659.36</v>
      </c>
      <c r="AV38" s="12"/>
    </row>
    <row r="39" spans="1:48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38.25">
      <c r="A40" s="3">
        <v>7860</v>
      </c>
      <c r="B40" s="4" t="s">
        <v>127</v>
      </c>
      <c r="C40" s="3">
        <v>1699</v>
      </c>
      <c r="D40" s="4" t="s">
        <v>128</v>
      </c>
      <c r="E40" s="4" t="s">
        <v>129</v>
      </c>
      <c r="F40" s="4">
        <v>549493052</v>
      </c>
      <c r="G40" s="4"/>
      <c r="H40" s="3">
        <v>18077</v>
      </c>
      <c r="I40" s="4" t="s">
        <v>56</v>
      </c>
      <c r="J40" s="4" t="s">
        <v>93</v>
      </c>
      <c r="K40" s="4" t="s">
        <v>94</v>
      </c>
      <c r="L40" s="5"/>
      <c r="M40" s="4" t="s">
        <v>59</v>
      </c>
      <c r="N40" s="17" t="s">
        <v>214</v>
      </c>
      <c r="O40" s="6"/>
      <c r="P40" s="6">
        <v>1</v>
      </c>
      <c r="Q40" s="7">
        <v>40647</v>
      </c>
      <c r="R40" s="7">
        <v>40663</v>
      </c>
      <c r="S40" s="4">
        <v>312030</v>
      </c>
      <c r="T40" s="4" t="s">
        <v>130</v>
      </c>
      <c r="U40" s="4" t="s">
        <v>131</v>
      </c>
      <c r="V40" s="4" t="s">
        <v>132</v>
      </c>
      <c r="W40" s="4">
        <v>1</v>
      </c>
      <c r="X40" s="4" t="s">
        <v>133</v>
      </c>
      <c r="Y40" s="4" t="s">
        <v>134</v>
      </c>
      <c r="Z40" s="3">
        <v>54782</v>
      </c>
      <c r="AA40" s="4" t="s">
        <v>135</v>
      </c>
      <c r="AB40" s="4" t="s">
        <v>136</v>
      </c>
      <c r="AC40" s="4">
        <v>549493445</v>
      </c>
      <c r="AD40" s="4" t="s">
        <v>137</v>
      </c>
      <c r="AE40" s="4"/>
      <c r="AF40" s="8" t="s">
        <v>138</v>
      </c>
      <c r="AG40" s="4">
        <v>312030</v>
      </c>
      <c r="AH40" s="8"/>
      <c r="AI40" s="4">
        <v>1590</v>
      </c>
      <c r="AJ40" s="4"/>
      <c r="AK40" s="4"/>
      <c r="AL40" s="7">
        <v>40600</v>
      </c>
      <c r="AM40" s="3">
        <v>1597</v>
      </c>
      <c r="AN40" s="4" t="s">
        <v>139</v>
      </c>
      <c r="AO40" s="4" t="s">
        <v>140</v>
      </c>
      <c r="AP40" s="4">
        <v>549497763</v>
      </c>
      <c r="AQ40" s="32">
        <v>1961.1</v>
      </c>
      <c r="AR40" s="10">
        <v>20</v>
      </c>
      <c r="AS40" s="11">
        <f aca="true" t="shared" si="3" ref="AS40:AS48">((P40*AQ40)*(AR40/100))/P40</f>
        <v>392.22</v>
      </c>
      <c r="AT40" s="11">
        <f aca="true" t="shared" si="4" ref="AT40:AT48">ROUND(P40*ROUND(AQ40,2),2)</f>
        <v>1961.1</v>
      </c>
      <c r="AU40" s="11">
        <f aca="true" t="shared" si="5" ref="AU40:AU48">ROUND(AT40*((100+AR40)/100),2)</f>
        <v>2353.32</v>
      </c>
      <c r="AV40" t="s">
        <v>215</v>
      </c>
    </row>
    <row r="41" spans="1:48" ht="38.25">
      <c r="A41" s="3">
        <v>7860</v>
      </c>
      <c r="B41" s="4" t="s">
        <v>127</v>
      </c>
      <c r="C41" s="3">
        <v>1699</v>
      </c>
      <c r="D41" s="4" t="s">
        <v>128</v>
      </c>
      <c r="E41" s="4" t="s">
        <v>129</v>
      </c>
      <c r="F41" s="4">
        <v>549493052</v>
      </c>
      <c r="G41" s="4"/>
      <c r="H41" s="3">
        <v>18079</v>
      </c>
      <c r="I41" s="4" t="s">
        <v>56</v>
      </c>
      <c r="J41" s="4" t="s">
        <v>141</v>
      </c>
      <c r="K41" s="4" t="s">
        <v>142</v>
      </c>
      <c r="L41" s="5" t="s">
        <v>239</v>
      </c>
      <c r="M41" s="4" t="s">
        <v>59</v>
      </c>
      <c r="N41" s="17" t="s">
        <v>216</v>
      </c>
      <c r="O41" s="6"/>
      <c r="P41" s="6">
        <v>1</v>
      </c>
      <c r="Q41" s="7">
        <v>40647</v>
      </c>
      <c r="R41" s="7">
        <v>40663</v>
      </c>
      <c r="S41" s="4">
        <v>312030</v>
      </c>
      <c r="T41" s="4" t="s">
        <v>130</v>
      </c>
      <c r="U41" s="4" t="s">
        <v>131</v>
      </c>
      <c r="V41" s="4" t="s">
        <v>132</v>
      </c>
      <c r="W41" s="4">
        <v>1</v>
      </c>
      <c r="X41" s="4" t="s">
        <v>133</v>
      </c>
      <c r="Y41" s="4" t="s">
        <v>134</v>
      </c>
      <c r="Z41" s="3">
        <v>54782</v>
      </c>
      <c r="AA41" s="4" t="s">
        <v>135</v>
      </c>
      <c r="AB41" s="4" t="s">
        <v>136</v>
      </c>
      <c r="AC41" s="4">
        <v>549493445</v>
      </c>
      <c r="AD41" s="4" t="s">
        <v>137</v>
      </c>
      <c r="AE41" s="4"/>
      <c r="AF41" s="8" t="s">
        <v>138</v>
      </c>
      <c r="AG41" s="4">
        <v>312030</v>
      </c>
      <c r="AH41" s="8"/>
      <c r="AI41" s="4">
        <v>1590</v>
      </c>
      <c r="AJ41" s="4"/>
      <c r="AK41" s="4"/>
      <c r="AL41" s="7">
        <v>40600</v>
      </c>
      <c r="AM41" s="3">
        <v>1597</v>
      </c>
      <c r="AN41" s="4" t="s">
        <v>139</v>
      </c>
      <c r="AO41" s="4" t="s">
        <v>140</v>
      </c>
      <c r="AP41" s="4">
        <v>549497763</v>
      </c>
      <c r="AQ41" s="32">
        <v>1696.6</v>
      </c>
      <c r="AR41" s="10">
        <v>20</v>
      </c>
      <c r="AS41" s="11">
        <f t="shared" si="3"/>
        <v>339.32</v>
      </c>
      <c r="AT41" s="11">
        <f t="shared" si="4"/>
        <v>1696.6</v>
      </c>
      <c r="AU41" s="11">
        <f t="shared" si="5"/>
        <v>2035.92</v>
      </c>
      <c r="AV41" t="str">
        <f>HYPERLINK("18079.pdf","18079.pdf")</f>
        <v>18079.pdf</v>
      </c>
    </row>
    <row r="42" spans="1:48" ht="38.25">
      <c r="A42" s="3">
        <v>7860</v>
      </c>
      <c r="B42" s="4" t="s">
        <v>127</v>
      </c>
      <c r="C42" s="3">
        <v>1699</v>
      </c>
      <c r="D42" s="4" t="s">
        <v>128</v>
      </c>
      <c r="E42" s="4" t="s">
        <v>129</v>
      </c>
      <c r="F42" s="4">
        <v>549493052</v>
      </c>
      <c r="G42" s="4"/>
      <c r="H42" s="3">
        <v>18080</v>
      </c>
      <c r="I42" s="4" t="s">
        <v>56</v>
      </c>
      <c r="J42" s="4" t="s">
        <v>143</v>
      </c>
      <c r="K42" s="4" t="s">
        <v>144</v>
      </c>
      <c r="L42" s="5" t="s">
        <v>240</v>
      </c>
      <c r="M42" s="4" t="s">
        <v>59</v>
      </c>
      <c r="N42" s="17" t="s">
        <v>217</v>
      </c>
      <c r="O42" s="6"/>
      <c r="P42" s="6">
        <v>2</v>
      </c>
      <c r="Q42" s="7">
        <v>40647</v>
      </c>
      <c r="R42" s="7">
        <v>40663</v>
      </c>
      <c r="S42" s="4">
        <v>312030</v>
      </c>
      <c r="T42" s="4" t="s">
        <v>130</v>
      </c>
      <c r="U42" s="4" t="s">
        <v>131</v>
      </c>
      <c r="V42" s="4" t="s">
        <v>132</v>
      </c>
      <c r="W42" s="4">
        <v>1</v>
      </c>
      <c r="X42" s="4" t="s">
        <v>133</v>
      </c>
      <c r="Y42" s="4" t="s">
        <v>134</v>
      </c>
      <c r="Z42" s="3">
        <v>54782</v>
      </c>
      <c r="AA42" s="4" t="s">
        <v>135</v>
      </c>
      <c r="AB42" s="4" t="s">
        <v>136</v>
      </c>
      <c r="AC42" s="4">
        <v>549493445</v>
      </c>
      <c r="AD42" s="4" t="s">
        <v>137</v>
      </c>
      <c r="AE42" s="4"/>
      <c r="AF42" s="8" t="s">
        <v>138</v>
      </c>
      <c r="AG42" s="4">
        <v>312030</v>
      </c>
      <c r="AH42" s="8"/>
      <c r="AI42" s="4">
        <v>1590</v>
      </c>
      <c r="AJ42" s="4"/>
      <c r="AK42" s="4"/>
      <c r="AL42" s="7">
        <v>40600</v>
      </c>
      <c r="AM42" s="3">
        <v>1597</v>
      </c>
      <c r="AN42" s="4" t="s">
        <v>139</v>
      </c>
      <c r="AO42" s="4" t="s">
        <v>140</v>
      </c>
      <c r="AP42" s="4">
        <v>549497763</v>
      </c>
      <c r="AQ42" s="32">
        <v>8017</v>
      </c>
      <c r="AR42" s="10">
        <v>20</v>
      </c>
      <c r="AS42" s="11">
        <f t="shared" si="3"/>
        <v>1603.4</v>
      </c>
      <c r="AT42" s="11">
        <f t="shared" si="4"/>
        <v>16034</v>
      </c>
      <c r="AU42" s="11">
        <f t="shared" si="5"/>
        <v>19240.8</v>
      </c>
      <c r="AV42" t="str">
        <f>HYPERLINK("18080.pdf","18080.pdf")</f>
        <v>18080.pdf</v>
      </c>
    </row>
    <row r="43" spans="1:48" ht="38.25">
      <c r="A43" s="3">
        <v>7860</v>
      </c>
      <c r="B43" s="4" t="s">
        <v>127</v>
      </c>
      <c r="C43" s="3">
        <v>1699</v>
      </c>
      <c r="D43" s="4" t="s">
        <v>128</v>
      </c>
      <c r="E43" s="4" t="s">
        <v>129</v>
      </c>
      <c r="F43" s="4">
        <v>549493052</v>
      </c>
      <c r="G43" s="4"/>
      <c r="H43" s="3">
        <v>18082</v>
      </c>
      <c r="I43" s="4" t="s">
        <v>56</v>
      </c>
      <c r="J43" s="4" t="s">
        <v>57</v>
      </c>
      <c r="K43" s="4" t="s">
        <v>58</v>
      </c>
      <c r="L43" s="5"/>
      <c r="M43" s="4" t="s">
        <v>59</v>
      </c>
      <c r="N43" s="17" t="s">
        <v>145</v>
      </c>
      <c r="O43" s="6"/>
      <c r="P43" s="6">
        <v>150</v>
      </c>
      <c r="Q43" s="7">
        <v>40647</v>
      </c>
      <c r="R43" s="7">
        <v>40663</v>
      </c>
      <c r="S43" s="4">
        <v>312030</v>
      </c>
      <c r="T43" s="4" t="s">
        <v>130</v>
      </c>
      <c r="U43" s="4" t="s">
        <v>131</v>
      </c>
      <c r="V43" s="4" t="s">
        <v>132</v>
      </c>
      <c r="W43" s="4">
        <v>1</v>
      </c>
      <c r="X43" s="4" t="s">
        <v>133</v>
      </c>
      <c r="Y43" s="4" t="s">
        <v>134</v>
      </c>
      <c r="Z43" s="3">
        <v>54782</v>
      </c>
      <c r="AA43" s="4" t="s">
        <v>135</v>
      </c>
      <c r="AB43" s="4" t="s">
        <v>136</v>
      </c>
      <c r="AC43" s="4">
        <v>549493445</v>
      </c>
      <c r="AD43" s="4" t="s">
        <v>137</v>
      </c>
      <c r="AE43" s="4"/>
      <c r="AF43" s="8" t="s">
        <v>138</v>
      </c>
      <c r="AG43" s="4">
        <v>312030</v>
      </c>
      <c r="AH43" s="8"/>
      <c r="AI43" s="4">
        <v>1590</v>
      </c>
      <c r="AJ43" s="4"/>
      <c r="AK43" s="4"/>
      <c r="AL43" s="7">
        <v>40600</v>
      </c>
      <c r="AM43" s="3">
        <v>1597</v>
      </c>
      <c r="AN43" s="4" t="s">
        <v>139</v>
      </c>
      <c r="AO43" s="4" t="s">
        <v>140</v>
      </c>
      <c r="AP43" s="4">
        <v>549497763</v>
      </c>
      <c r="AQ43" s="32">
        <v>5.8</v>
      </c>
      <c r="AR43" s="10">
        <v>20</v>
      </c>
      <c r="AS43" s="11">
        <f t="shared" si="3"/>
        <v>1.16</v>
      </c>
      <c r="AT43" s="11">
        <f t="shared" si="4"/>
        <v>870</v>
      </c>
      <c r="AU43" s="11">
        <f t="shared" si="5"/>
        <v>1044</v>
      </c>
      <c r="AV43" t="str">
        <f>HYPERLINK("18082.pdf","18082.pdf")</f>
        <v>18082.pdf</v>
      </c>
    </row>
    <row r="44" spans="1:48" ht="51">
      <c r="A44" s="3">
        <v>7860</v>
      </c>
      <c r="B44" s="4" t="s">
        <v>127</v>
      </c>
      <c r="C44" s="3">
        <v>1699</v>
      </c>
      <c r="D44" s="4" t="s">
        <v>128</v>
      </c>
      <c r="E44" s="4" t="s">
        <v>129</v>
      </c>
      <c r="F44" s="4">
        <v>549493052</v>
      </c>
      <c r="G44" s="4"/>
      <c r="H44" s="3">
        <v>18089</v>
      </c>
      <c r="I44" s="4" t="s">
        <v>56</v>
      </c>
      <c r="J44" s="4" t="s">
        <v>143</v>
      </c>
      <c r="K44" s="4" t="s">
        <v>144</v>
      </c>
      <c r="L44" s="5" t="s">
        <v>240</v>
      </c>
      <c r="M44" s="4" t="s">
        <v>59</v>
      </c>
      <c r="N44" s="17" t="s">
        <v>146</v>
      </c>
      <c r="O44" s="6"/>
      <c r="P44" s="6">
        <v>2</v>
      </c>
      <c r="Q44" s="7">
        <v>40647</v>
      </c>
      <c r="R44" s="7">
        <v>40663</v>
      </c>
      <c r="S44" s="4">
        <v>312030</v>
      </c>
      <c r="T44" s="4" t="s">
        <v>130</v>
      </c>
      <c r="U44" s="4" t="s">
        <v>131</v>
      </c>
      <c r="V44" s="4" t="s">
        <v>132</v>
      </c>
      <c r="W44" s="4">
        <v>1</v>
      </c>
      <c r="X44" s="4" t="s">
        <v>133</v>
      </c>
      <c r="Y44" s="4" t="s">
        <v>134</v>
      </c>
      <c r="Z44" s="3">
        <v>54782</v>
      </c>
      <c r="AA44" s="4" t="s">
        <v>135</v>
      </c>
      <c r="AB44" s="4" t="s">
        <v>136</v>
      </c>
      <c r="AC44" s="4">
        <v>549493445</v>
      </c>
      <c r="AD44" s="4" t="s">
        <v>137</v>
      </c>
      <c r="AE44" s="4"/>
      <c r="AF44" s="8" t="s">
        <v>138</v>
      </c>
      <c r="AG44" s="4">
        <v>312030</v>
      </c>
      <c r="AH44" s="8"/>
      <c r="AI44" s="4">
        <v>1590</v>
      </c>
      <c r="AJ44" s="4"/>
      <c r="AK44" s="4"/>
      <c r="AL44" s="7">
        <v>40600</v>
      </c>
      <c r="AM44" s="3">
        <v>1597</v>
      </c>
      <c r="AN44" s="4" t="s">
        <v>139</v>
      </c>
      <c r="AO44" s="4" t="s">
        <v>140</v>
      </c>
      <c r="AP44" s="4">
        <v>549497763</v>
      </c>
      <c r="AQ44" s="32">
        <v>866.6</v>
      </c>
      <c r="AR44" s="10">
        <v>20</v>
      </c>
      <c r="AS44" s="11">
        <f t="shared" si="3"/>
        <v>173.32000000000002</v>
      </c>
      <c r="AT44" s="11">
        <f t="shared" si="4"/>
        <v>1733.2</v>
      </c>
      <c r="AU44" s="11">
        <f t="shared" si="5"/>
        <v>2079.84</v>
      </c>
      <c r="AV44" t="str">
        <f>HYPERLINK("18089.pdf","18089.pdf")</f>
        <v>18089.pdf</v>
      </c>
    </row>
    <row r="45" spans="1:48" ht="38.25">
      <c r="A45" s="3">
        <v>7860</v>
      </c>
      <c r="B45" s="4" t="s">
        <v>127</v>
      </c>
      <c r="C45" s="3">
        <v>1699</v>
      </c>
      <c r="D45" s="4" t="s">
        <v>128</v>
      </c>
      <c r="E45" s="4" t="s">
        <v>129</v>
      </c>
      <c r="F45" s="4">
        <v>549493052</v>
      </c>
      <c r="G45" s="4"/>
      <c r="H45" s="3">
        <v>18090</v>
      </c>
      <c r="I45" s="4" t="s">
        <v>56</v>
      </c>
      <c r="J45" s="4" t="s">
        <v>57</v>
      </c>
      <c r="K45" s="4" t="s">
        <v>58</v>
      </c>
      <c r="L45" s="5"/>
      <c r="M45" s="4" t="s">
        <v>59</v>
      </c>
      <c r="N45" s="17" t="s">
        <v>147</v>
      </c>
      <c r="O45" s="6"/>
      <c r="P45" s="6">
        <v>50</v>
      </c>
      <c r="Q45" s="7">
        <v>40647</v>
      </c>
      <c r="R45" s="7">
        <v>40663</v>
      </c>
      <c r="S45" s="4">
        <v>312030</v>
      </c>
      <c r="T45" s="4" t="s">
        <v>130</v>
      </c>
      <c r="U45" s="4" t="s">
        <v>131</v>
      </c>
      <c r="V45" s="4" t="s">
        <v>132</v>
      </c>
      <c r="W45" s="4">
        <v>1</v>
      </c>
      <c r="X45" s="4" t="s">
        <v>133</v>
      </c>
      <c r="Y45" s="4" t="s">
        <v>134</v>
      </c>
      <c r="Z45" s="3">
        <v>54782</v>
      </c>
      <c r="AA45" s="4" t="s">
        <v>135</v>
      </c>
      <c r="AB45" s="4" t="s">
        <v>136</v>
      </c>
      <c r="AC45" s="4">
        <v>549493445</v>
      </c>
      <c r="AD45" s="4" t="s">
        <v>137</v>
      </c>
      <c r="AE45" s="4"/>
      <c r="AF45" s="8" t="s">
        <v>138</v>
      </c>
      <c r="AG45" s="4">
        <v>312030</v>
      </c>
      <c r="AH45" s="8"/>
      <c r="AI45" s="4">
        <v>1590</v>
      </c>
      <c r="AJ45" s="4"/>
      <c r="AK45" s="4"/>
      <c r="AL45" s="7">
        <v>40600</v>
      </c>
      <c r="AM45" s="3">
        <v>1597</v>
      </c>
      <c r="AN45" s="4" t="s">
        <v>139</v>
      </c>
      <c r="AO45" s="4" t="s">
        <v>140</v>
      </c>
      <c r="AP45" s="4">
        <v>549497763</v>
      </c>
      <c r="AQ45" s="32">
        <v>3.2</v>
      </c>
      <c r="AR45" s="10">
        <v>20</v>
      </c>
      <c r="AS45" s="11">
        <f t="shared" si="3"/>
        <v>0.64</v>
      </c>
      <c r="AT45" s="11">
        <f t="shared" si="4"/>
        <v>160</v>
      </c>
      <c r="AU45" s="11">
        <f t="shared" si="5"/>
        <v>192</v>
      </c>
      <c r="AV45" t="str">
        <f>HYPERLINK("18090.pdf","18090.pdf")</f>
        <v>18090.pdf</v>
      </c>
    </row>
    <row r="46" spans="1:48" ht="38.25">
      <c r="A46" s="3">
        <v>7860</v>
      </c>
      <c r="B46" s="4" t="s">
        <v>127</v>
      </c>
      <c r="C46" s="3">
        <v>1699</v>
      </c>
      <c r="D46" s="4" t="s">
        <v>128</v>
      </c>
      <c r="E46" s="4" t="s">
        <v>129</v>
      </c>
      <c r="F46" s="4">
        <v>549493052</v>
      </c>
      <c r="G46" s="4"/>
      <c r="H46" s="3">
        <v>18091</v>
      </c>
      <c r="I46" s="4" t="s">
        <v>56</v>
      </c>
      <c r="J46" s="4" t="s">
        <v>57</v>
      </c>
      <c r="K46" s="4" t="s">
        <v>58</v>
      </c>
      <c r="L46" s="5"/>
      <c r="M46" s="4" t="s">
        <v>59</v>
      </c>
      <c r="N46" s="17" t="s">
        <v>148</v>
      </c>
      <c r="O46" s="6"/>
      <c r="P46" s="6">
        <v>1000</v>
      </c>
      <c r="Q46" s="7">
        <v>40647</v>
      </c>
      <c r="R46" s="7">
        <v>40663</v>
      </c>
      <c r="S46" s="4">
        <v>312030</v>
      </c>
      <c r="T46" s="4" t="s">
        <v>130</v>
      </c>
      <c r="U46" s="4" t="s">
        <v>131</v>
      </c>
      <c r="V46" s="4" t="s">
        <v>132</v>
      </c>
      <c r="W46" s="4">
        <v>1</v>
      </c>
      <c r="X46" s="4" t="s">
        <v>133</v>
      </c>
      <c r="Y46" s="4" t="s">
        <v>134</v>
      </c>
      <c r="Z46" s="3">
        <v>54782</v>
      </c>
      <c r="AA46" s="4" t="s">
        <v>135</v>
      </c>
      <c r="AB46" s="4" t="s">
        <v>136</v>
      </c>
      <c r="AC46" s="4">
        <v>549493445</v>
      </c>
      <c r="AD46" s="4" t="s">
        <v>137</v>
      </c>
      <c r="AE46" s="4"/>
      <c r="AF46" s="8" t="s">
        <v>138</v>
      </c>
      <c r="AG46" s="4">
        <v>312030</v>
      </c>
      <c r="AH46" s="8"/>
      <c r="AI46" s="4">
        <v>1590</v>
      </c>
      <c r="AJ46" s="4"/>
      <c r="AK46" s="4"/>
      <c r="AL46" s="7">
        <v>40600</v>
      </c>
      <c r="AM46" s="3">
        <v>1597</v>
      </c>
      <c r="AN46" s="4" t="s">
        <v>139</v>
      </c>
      <c r="AO46" s="4" t="s">
        <v>140</v>
      </c>
      <c r="AP46" s="4">
        <v>549497763</v>
      </c>
      <c r="AQ46" s="32">
        <v>2</v>
      </c>
      <c r="AR46" s="10">
        <v>20</v>
      </c>
      <c r="AS46" s="11">
        <f t="shared" si="3"/>
        <v>0.4</v>
      </c>
      <c r="AT46" s="11">
        <f t="shared" si="4"/>
        <v>2000</v>
      </c>
      <c r="AU46" s="11">
        <f t="shared" si="5"/>
        <v>2400</v>
      </c>
      <c r="AV46" t="str">
        <f>HYPERLINK("18091.pdf","18091.pdf")</f>
        <v>18091.pdf</v>
      </c>
    </row>
    <row r="47" spans="1:47" ht="38.25">
      <c r="A47" s="3">
        <v>7860</v>
      </c>
      <c r="B47" s="4" t="s">
        <v>127</v>
      </c>
      <c r="C47" s="3">
        <v>1699</v>
      </c>
      <c r="D47" s="4" t="s">
        <v>128</v>
      </c>
      <c r="E47" s="4" t="s">
        <v>129</v>
      </c>
      <c r="F47" s="4">
        <v>549493052</v>
      </c>
      <c r="G47" s="4"/>
      <c r="H47" s="3">
        <v>18108</v>
      </c>
      <c r="I47" s="4" t="s">
        <v>56</v>
      </c>
      <c r="J47" s="4" t="s">
        <v>89</v>
      </c>
      <c r="K47" s="4" t="s">
        <v>90</v>
      </c>
      <c r="L47" s="5" t="s">
        <v>241</v>
      </c>
      <c r="M47" s="4" t="s">
        <v>59</v>
      </c>
      <c r="N47" s="17" t="s">
        <v>218</v>
      </c>
      <c r="O47" s="6"/>
      <c r="P47" s="6">
        <v>4</v>
      </c>
      <c r="Q47" s="7">
        <v>40647</v>
      </c>
      <c r="R47" s="7">
        <v>40663</v>
      </c>
      <c r="S47" s="4">
        <v>312030</v>
      </c>
      <c r="T47" s="4" t="s">
        <v>130</v>
      </c>
      <c r="U47" s="4" t="s">
        <v>131</v>
      </c>
      <c r="V47" s="4" t="s">
        <v>132</v>
      </c>
      <c r="W47" s="4">
        <v>1</v>
      </c>
      <c r="X47" s="4" t="s">
        <v>133</v>
      </c>
      <c r="Y47" s="4" t="s">
        <v>134</v>
      </c>
      <c r="Z47" s="3">
        <v>54782</v>
      </c>
      <c r="AA47" s="4" t="s">
        <v>135</v>
      </c>
      <c r="AB47" s="4" t="s">
        <v>136</v>
      </c>
      <c r="AC47" s="4">
        <v>549493445</v>
      </c>
      <c r="AD47" s="4" t="s">
        <v>137</v>
      </c>
      <c r="AE47" s="4"/>
      <c r="AF47" s="8" t="s">
        <v>138</v>
      </c>
      <c r="AG47" s="4">
        <v>312030</v>
      </c>
      <c r="AH47" s="8"/>
      <c r="AI47" s="4">
        <v>1590</v>
      </c>
      <c r="AJ47" s="4"/>
      <c r="AK47" s="4"/>
      <c r="AL47" s="7">
        <v>40600</v>
      </c>
      <c r="AM47" s="3">
        <v>1597</v>
      </c>
      <c r="AN47" s="4" t="s">
        <v>139</v>
      </c>
      <c r="AO47" s="4" t="s">
        <v>140</v>
      </c>
      <c r="AP47" s="4">
        <v>549497763</v>
      </c>
      <c r="AQ47" s="32">
        <v>113</v>
      </c>
      <c r="AR47" s="10">
        <v>20</v>
      </c>
      <c r="AS47" s="11">
        <f t="shared" si="3"/>
        <v>22.6</v>
      </c>
      <c r="AT47" s="11">
        <f t="shared" si="4"/>
        <v>452</v>
      </c>
      <c r="AU47" s="11">
        <f t="shared" si="5"/>
        <v>542.4</v>
      </c>
    </row>
    <row r="48" spans="1:48" ht="39" thickBot="1">
      <c r="A48" s="3">
        <v>7860</v>
      </c>
      <c r="B48" s="4" t="s">
        <v>127</v>
      </c>
      <c r="C48" s="3">
        <v>1699</v>
      </c>
      <c r="D48" s="4" t="s">
        <v>128</v>
      </c>
      <c r="E48" s="4" t="s">
        <v>129</v>
      </c>
      <c r="F48" s="4">
        <v>549493052</v>
      </c>
      <c r="G48" s="4"/>
      <c r="H48" s="3">
        <v>18491</v>
      </c>
      <c r="I48" s="4" t="s">
        <v>56</v>
      </c>
      <c r="J48" s="4" t="s">
        <v>57</v>
      </c>
      <c r="K48" s="4" t="s">
        <v>58</v>
      </c>
      <c r="L48" s="5"/>
      <c r="M48" s="4" t="s">
        <v>59</v>
      </c>
      <c r="N48" s="17" t="s">
        <v>149</v>
      </c>
      <c r="O48" s="6"/>
      <c r="P48" s="6">
        <v>150</v>
      </c>
      <c r="Q48" s="7">
        <v>40647</v>
      </c>
      <c r="R48" s="7">
        <v>40663</v>
      </c>
      <c r="S48" s="4">
        <v>312030</v>
      </c>
      <c r="T48" s="4" t="s">
        <v>130</v>
      </c>
      <c r="U48" s="4" t="s">
        <v>131</v>
      </c>
      <c r="V48" s="4" t="s">
        <v>132</v>
      </c>
      <c r="W48" s="4">
        <v>1</v>
      </c>
      <c r="X48" s="4" t="s">
        <v>133</v>
      </c>
      <c r="Y48" s="4" t="s">
        <v>134</v>
      </c>
      <c r="Z48" s="3">
        <v>54782</v>
      </c>
      <c r="AA48" s="4" t="s">
        <v>135</v>
      </c>
      <c r="AB48" s="4" t="s">
        <v>136</v>
      </c>
      <c r="AC48" s="4">
        <v>549493445</v>
      </c>
      <c r="AD48" s="4" t="s">
        <v>137</v>
      </c>
      <c r="AE48" s="4"/>
      <c r="AF48" s="8" t="s">
        <v>138</v>
      </c>
      <c r="AG48" s="4">
        <v>312030</v>
      </c>
      <c r="AH48" s="8"/>
      <c r="AI48" s="4">
        <v>1590</v>
      </c>
      <c r="AJ48" s="4"/>
      <c r="AK48" s="4"/>
      <c r="AL48" s="7">
        <v>40600</v>
      </c>
      <c r="AM48" s="3">
        <v>1597</v>
      </c>
      <c r="AN48" s="4" t="s">
        <v>139</v>
      </c>
      <c r="AO48" s="4" t="s">
        <v>140</v>
      </c>
      <c r="AP48" s="4">
        <v>549497763</v>
      </c>
      <c r="AQ48" s="32">
        <v>3</v>
      </c>
      <c r="AR48" s="10">
        <v>20</v>
      </c>
      <c r="AS48" s="11">
        <f t="shared" si="3"/>
        <v>0.6</v>
      </c>
      <c r="AT48" s="11">
        <f t="shared" si="4"/>
        <v>450</v>
      </c>
      <c r="AU48" s="11">
        <f t="shared" si="5"/>
        <v>540</v>
      </c>
      <c r="AV48" t="str">
        <f>HYPERLINK("18491.pdf","18491.pdf")</f>
        <v>18491.pdf</v>
      </c>
    </row>
    <row r="49" spans="1:48" ht="13.5" customHeight="1" thickTop="1">
      <c r="A49" s="25" t="s">
        <v>109</v>
      </c>
      <c r="B49" s="25"/>
      <c r="C49" s="2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25" t="s">
        <v>110</v>
      </c>
      <c r="AS49" s="25"/>
      <c r="AT49" s="13">
        <f>SUM(AT40:AT48)</f>
        <v>25356.9</v>
      </c>
      <c r="AU49" s="13">
        <f>SUM(AU40:AU48)</f>
        <v>30428.280000000002</v>
      </c>
      <c r="AV49" s="12"/>
    </row>
    <row r="50" spans="1:48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7" ht="38.25">
      <c r="A51" s="3">
        <v>7919</v>
      </c>
      <c r="B51" s="4"/>
      <c r="C51" s="3">
        <v>169732</v>
      </c>
      <c r="D51" s="4" t="s">
        <v>150</v>
      </c>
      <c r="E51" s="4" t="s">
        <v>151</v>
      </c>
      <c r="F51" s="4">
        <v>549493851</v>
      </c>
      <c r="G51" s="4" t="s">
        <v>152</v>
      </c>
      <c r="H51" s="3">
        <v>18195</v>
      </c>
      <c r="I51" s="4" t="s">
        <v>56</v>
      </c>
      <c r="J51" s="4" t="s">
        <v>89</v>
      </c>
      <c r="K51" s="4" t="s">
        <v>90</v>
      </c>
      <c r="L51" s="5" t="s">
        <v>241</v>
      </c>
      <c r="M51" s="4" t="s">
        <v>59</v>
      </c>
      <c r="N51" s="17" t="s">
        <v>153</v>
      </c>
      <c r="O51" s="6"/>
      <c r="P51" s="20">
        <v>1</v>
      </c>
      <c r="Q51" s="7">
        <v>40647</v>
      </c>
      <c r="R51" s="7">
        <v>40663</v>
      </c>
      <c r="S51" s="4">
        <v>213100</v>
      </c>
      <c r="T51" s="4" t="s">
        <v>154</v>
      </c>
      <c r="U51" s="4" t="s">
        <v>155</v>
      </c>
      <c r="V51" s="4" t="s">
        <v>156</v>
      </c>
      <c r="W51" s="4">
        <v>2</v>
      </c>
      <c r="X51" s="4" t="s">
        <v>157</v>
      </c>
      <c r="Y51" s="4" t="s">
        <v>158</v>
      </c>
      <c r="Z51" s="3">
        <v>169732</v>
      </c>
      <c r="AA51" s="4" t="s">
        <v>150</v>
      </c>
      <c r="AB51" s="4" t="s">
        <v>151</v>
      </c>
      <c r="AC51" s="4">
        <v>549493851</v>
      </c>
      <c r="AD51" s="4"/>
      <c r="AE51" s="4"/>
      <c r="AF51" s="8" t="s">
        <v>159</v>
      </c>
      <c r="AG51" s="4">
        <v>213120</v>
      </c>
      <c r="AH51" s="8"/>
      <c r="AI51" s="4">
        <v>1195</v>
      </c>
      <c r="AJ51" s="4"/>
      <c r="AK51" s="4"/>
      <c r="AL51" s="7">
        <v>40602</v>
      </c>
      <c r="AM51" s="3">
        <v>213180</v>
      </c>
      <c r="AN51" s="4" t="s">
        <v>160</v>
      </c>
      <c r="AO51" s="4" t="s">
        <v>161</v>
      </c>
      <c r="AP51" s="4">
        <v>549491502</v>
      </c>
      <c r="AQ51" s="32">
        <v>191</v>
      </c>
      <c r="AR51" s="10">
        <v>20</v>
      </c>
      <c r="AS51" s="11">
        <f>((P51*AQ51)*(AR51/100))/P51</f>
        <v>38.2</v>
      </c>
      <c r="AT51" s="11">
        <f>ROUND(P51*ROUND(AQ51,2),2)</f>
        <v>191</v>
      </c>
      <c r="AU51" s="11">
        <f>ROUND(AT51*((100+AR51)/100),2)</f>
        <v>229.2</v>
      </c>
    </row>
    <row r="52" spans="1:48" ht="76.5">
      <c r="A52" s="3">
        <v>7919</v>
      </c>
      <c r="B52" s="4"/>
      <c r="C52" s="3">
        <v>169732</v>
      </c>
      <c r="D52" s="4" t="s">
        <v>150</v>
      </c>
      <c r="E52" s="4" t="s">
        <v>151</v>
      </c>
      <c r="F52" s="4">
        <v>549493851</v>
      </c>
      <c r="G52" s="4" t="s">
        <v>152</v>
      </c>
      <c r="H52" s="3">
        <v>18938</v>
      </c>
      <c r="I52" s="4" t="s">
        <v>56</v>
      </c>
      <c r="J52" s="4" t="s">
        <v>79</v>
      </c>
      <c r="K52" s="4" t="s">
        <v>80</v>
      </c>
      <c r="L52" s="5"/>
      <c r="M52" s="4" t="s">
        <v>59</v>
      </c>
      <c r="N52" s="17" t="s">
        <v>219</v>
      </c>
      <c r="O52" s="6"/>
      <c r="P52" s="6">
        <v>300</v>
      </c>
      <c r="Q52" s="7">
        <v>40647</v>
      </c>
      <c r="R52" s="7">
        <v>40663</v>
      </c>
      <c r="S52" s="4">
        <v>213100</v>
      </c>
      <c r="T52" s="4" t="s">
        <v>154</v>
      </c>
      <c r="U52" s="4" t="s">
        <v>155</v>
      </c>
      <c r="V52" s="4" t="s">
        <v>156</v>
      </c>
      <c r="W52" s="4">
        <v>2</v>
      </c>
      <c r="X52" s="4" t="s">
        <v>157</v>
      </c>
      <c r="Y52" s="4" t="s">
        <v>158</v>
      </c>
      <c r="Z52" s="3">
        <v>17132</v>
      </c>
      <c r="AA52" s="4" t="s">
        <v>162</v>
      </c>
      <c r="AB52" s="4" t="s">
        <v>163</v>
      </c>
      <c r="AC52" s="4">
        <v>549493717</v>
      </c>
      <c r="AD52" s="4"/>
      <c r="AE52" s="4"/>
      <c r="AF52" s="8" t="s">
        <v>159</v>
      </c>
      <c r="AG52" s="4">
        <v>213120</v>
      </c>
      <c r="AH52" s="8"/>
      <c r="AI52" s="4">
        <v>1195</v>
      </c>
      <c r="AJ52" s="4"/>
      <c r="AK52" s="4"/>
      <c r="AL52" s="7">
        <v>40602</v>
      </c>
      <c r="AM52" s="3">
        <v>213180</v>
      </c>
      <c r="AN52" s="4" t="s">
        <v>160</v>
      </c>
      <c r="AO52" s="4" t="s">
        <v>161</v>
      </c>
      <c r="AP52" s="4">
        <v>549491502</v>
      </c>
      <c r="AQ52" s="32">
        <v>6</v>
      </c>
      <c r="AR52" s="10">
        <v>20</v>
      </c>
      <c r="AS52" s="11">
        <f>((P52*AQ52)*(AR52/100))/P52</f>
        <v>1.2</v>
      </c>
      <c r="AT52" s="11">
        <f>ROUND(P52*ROUND(AQ52,2),2)</f>
        <v>1800</v>
      </c>
      <c r="AU52" s="11">
        <f>ROUND(AT52*((100+AR52)/100),2)</f>
        <v>2160</v>
      </c>
      <c r="AV52" t="s">
        <v>222</v>
      </c>
    </row>
    <row r="53" spans="1:48" ht="51">
      <c r="A53" s="3">
        <v>7919</v>
      </c>
      <c r="B53" s="4"/>
      <c r="C53" s="3">
        <v>169732</v>
      </c>
      <c r="D53" s="4" t="s">
        <v>150</v>
      </c>
      <c r="E53" s="4" t="s">
        <v>151</v>
      </c>
      <c r="F53" s="4">
        <v>549493851</v>
      </c>
      <c r="G53" s="4" t="s">
        <v>152</v>
      </c>
      <c r="H53" s="3">
        <v>18945</v>
      </c>
      <c r="I53" s="4" t="s">
        <v>56</v>
      </c>
      <c r="J53" s="4" t="s">
        <v>93</v>
      </c>
      <c r="K53" s="4" t="s">
        <v>94</v>
      </c>
      <c r="L53" s="5"/>
      <c r="M53" s="4" t="s">
        <v>59</v>
      </c>
      <c r="N53" s="17" t="s">
        <v>220</v>
      </c>
      <c r="O53" s="6"/>
      <c r="P53" s="6">
        <v>1</v>
      </c>
      <c r="Q53" s="7">
        <v>40647</v>
      </c>
      <c r="R53" s="7">
        <v>40663</v>
      </c>
      <c r="S53" s="4">
        <v>213100</v>
      </c>
      <c r="T53" s="4" t="s">
        <v>154</v>
      </c>
      <c r="U53" s="4" t="s">
        <v>155</v>
      </c>
      <c r="V53" s="4" t="s">
        <v>156</v>
      </c>
      <c r="W53" s="4">
        <v>2</v>
      </c>
      <c r="X53" s="4" t="s">
        <v>157</v>
      </c>
      <c r="Y53" s="4" t="s">
        <v>158</v>
      </c>
      <c r="Z53" s="3">
        <v>17132</v>
      </c>
      <c r="AA53" s="4" t="s">
        <v>162</v>
      </c>
      <c r="AB53" s="4" t="s">
        <v>163</v>
      </c>
      <c r="AC53" s="4">
        <v>549493717</v>
      </c>
      <c r="AD53" s="4"/>
      <c r="AE53" s="4"/>
      <c r="AF53" s="8" t="s">
        <v>159</v>
      </c>
      <c r="AG53" s="4">
        <v>213120</v>
      </c>
      <c r="AH53" s="8"/>
      <c r="AI53" s="4">
        <v>1195</v>
      </c>
      <c r="AJ53" s="4"/>
      <c r="AK53" s="4"/>
      <c r="AL53" s="7">
        <v>40602</v>
      </c>
      <c r="AM53" s="3">
        <v>213180</v>
      </c>
      <c r="AN53" s="4" t="s">
        <v>160</v>
      </c>
      <c r="AO53" s="4" t="s">
        <v>161</v>
      </c>
      <c r="AP53" s="4">
        <v>549491502</v>
      </c>
      <c r="AQ53" s="32">
        <v>89</v>
      </c>
      <c r="AR53" s="10">
        <v>20</v>
      </c>
      <c r="AS53" s="11">
        <f>((P53*AQ53)*(AR53/100))/P53</f>
        <v>17.8</v>
      </c>
      <c r="AT53" s="11">
        <f>ROUND(P53*ROUND(AQ53,2),2)</f>
        <v>89</v>
      </c>
      <c r="AU53" s="11">
        <f>ROUND(AT53*((100+AR53)/100),2)</f>
        <v>106.8</v>
      </c>
      <c r="AV53" t="s">
        <v>221</v>
      </c>
    </row>
    <row r="54" spans="1:48" ht="102">
      <c r="A54" s="3">
        <v>7919</v>
      </c>
      <c r="B54" s="4"/>
      <c r="C54" s="3">
        <v>169732</v>
      </c>
      <c r="D54" s="4" t="s">
        <v>150</v>
      </c>
      <c r="E54" s="4" t="s">
        <v>151</v>
      </c>
      <c r="F54" s="4">
        <v>549493851</v>
      </c>
      <c r="G54" s="4" t="s">
        <v>152</v>
      </c>
      <c r="H54" s="3">
        <v>18951</v>
      </c>
      <c r="I54" s="4" t="s">
        <v>56</v>
      </c>
      <c r="J54" s="4" t="s">
        <v>57</v>
      </c>
      <c r="K54" s="4" t="s">
        <v>58</v>
      </c>
      <c r="L54" s="5"/>
      <c r="M54" s="4" t="s">
        <v>59</v>
      </c>
      <c r="N54" s="17" t="s">
        <v>227</v>
      </c>
      <c r="O54" s="6"/>
      <c r="P54" s="6">
        <v>500</v>
      </c>
      <c r="Q54" s="7">
        <v>40647</v>
      </c>
      <c r="R54" s="7">
        <v>40663</v>
      </c>
      <c r="S54" s="4">
        <v>213100</v>
      </c>
      <c r="T54" s="4" t="s">
        <v>154</v>
      </c>
      <c r="U54" s="4" t="s">
        <v>155</v>
      </c>
      <c r="V54" s="4" t="s">
        <v>156</v>
      </c>
      <c r="W54" s="4">
        <v>2</v>
      </c>
      <c r="X54" s="4" t="s">
        <v>157</v>
      </c>
      <c r="Y54" s="4" t="s">
        <v>158</v>
      </c>
      <c r="Z54" s="3">
        <v>17132</v>
      </c>
      <c r="AA54" s="4" t="s">
        <v>162</v>
      </c>
      <c r="AB54" s="4" t="s">
        <v>163</v>
      </c>
      <c r="AC54" s="4">
        <v>549493717</v>
      </c>
      <c r="AD54" s="4"/>
      <c r="AE54" s="4"/>
      <c r="AF54" s="8" t="s">
        <v>159</v>
      </c>
      <c r="AG54" s="4">
        <v>213120</v>
      </c>
      <c r="AH54" s="8"/>
      <c r="AI54" s="4">
        <v>1195</v>
      </c>
      <c r="AJ54" s="4"/>
      <c r="AK54" s="4"/>
      <c r="AL54" s="7">
        <v>40602</v>
      </c>
      <c r="AM54" s="3">
        <v>213180</v>
      </c>
      <c r="AN54" s="4" t="s">
        <v>160</v>
      </c>
      <c r="AO54" s="4" t="s">
        <v>161</v>
      </c>
      <c r="AP54" s="4">
        <v>549491502</v>
      </c>
      <c r="AQ54" s="32">
        <v>2</v>
      </c>
      <c r="AR54" s="10">
        <v>20</v>
      </c>
      <c r="AS54" s="11">
        <f>((P54*AQ54)*(AR54/100))/P54</f>
        <v>0.4</v>
      </c>
      <c r="AT54" s="11">
        <f>ROUND(P54*ROUND(AQ54,2),2)</f>
        <v>1000</v>
      </c>
      <c r="AU54" s="11">
        <f>ROUND(AT54*((100+AR54)/100),2)</f>
        <v>1200</v>
      </c>
      <c r="AV54" t="s">
        <v>223</v>
      </c>
    </row>
    <row r="55" spans="1:48" ht="64.5" thickBot="1">
      <c r="A55" s="3">
        <v>7919</v>
      </c>
      <c r="B55" s="4"/>
      <c r="C55" s="3">
        <v>169732</v>
      </c>
      <c r="D55" s="4" t="s">
        <v>150</v>
      </c>
      <c r="E55" s="4" t="s">
        <v>151</v>
      </c>
      <c r="F55" s="4">
        <v>549493851</v>
      </c>
      <c r="G55" s="4" t="s">
        <v>152</v>
      </c>
      <c r="H55" s="3">
        <v>18952</v>
      </c>
      <c r="I55" s="4" t="s">
        <v>56</v>
      </c>
      <c r="J55" s="4" t="s">
        <v>93</v>
      </c>
      <c r="K55" s="4" t="s">
        <v>94</v>
      </c>
      <c r="L55" s="5"/>
      <c r="M55" s="4" t="s">
        <v>59</v>
      </c>
      <c r="N55" s="17" t="s">
        <v>224</v>
      </c>
      <c r="O55" s="6"/>
      <c r="P55" s="6">
        <v>3</v>
      </c>
      <c r="Q55" s="7">
        <v>40647</v>
      </c>
      <c r="R55" s="7">
        <v>40663</v>
      </c>
      <c r="S55" s="4">
        <v>213100</v>
      </c>
      <c r="T55" s="4" t="s">
        <v>154</v>
      </c>
      <c r="U55" s="4" t="s">
        <v>155</v>
      </c>
      <c r="V55" s="4" t="s">
        <v>156</v>
      </c>
      <c r="W55" s="4">
        <v>2</v>
      </c>
      <c r="X55" s="4" t="s">
        <v>157</v>
      </c>
      <c r="Y55" s="4" t="s">
        <v>158</v>
      </c>
      <c r="Z55" s="3">
        <v>17132</v>
      </c>
      <c r="AA55" s="4" t="s">
        <v>162</v>
      </c>
      <c r="AB55" s="4" t="s">
        <v>163</v>
      </c>
      <c r="AC55" s="4">
        <v>549493717</v>
      </c>
      <c r="AD55" s="4"/>
      <c r="AE55" s="4"/>
      <c r="AF55" s="8" t="s">
        <v>159</v>
      </c>
      <c r="AG55" s="4">
        <v>213120</v>
      </c>
      <c r="AH55" s="8"/>
      <c r="AI55" s="4">
        <v>1195</v>
      </c>
      <c r="AJ55" s="4"/>
      <c r="AK55" s="4"/>
      <c r="AL55" s="7">
        <v>40602</v>
      </c>
      <c r="AM55" s="3">
        <v>213180</v>
      </c>
      <c r="AN55" s="4" t="s">
        <v>160</v>
      </c>
      <c r="AO55" s="4" t="s">
        <v>161</v>
      </c>
      <c r="AP55" s="4">
        <v>549491502</v>
      </c>
      <c r="AQ55" s="32">
        <v>89</v>
      </c>
      <c r="AR55" s="10">
        <v>20</v>
      </c>
      <c r="AS55" s="11">
        <f>((P55*AQ55)*(AR55/100))/P55</f>
        <v>17.8</v>
      </c>
      <c r="AT55" s="11">
        <f>ROUND(P55*ROUND(AQ55,2),2)</f>
        <v>267</v>
      </c>
      <c r="AU55" s="11">
        <f>ROUND(AT55*((100+AR55)/100),2)</f>
        <v>320.4</v>
      </c>
      <c r="AV55" t="s">
        <v>223</v>
      </c>
    </row>
    <row r="56" spans="1:48" ht="13.5" customHeight="1" thickTop="1">
      <c r="A56" s="25" t="s">
        <v>109</v>
      </c>
      <c r="B56" s="25"/>
      <c r="C56" s="2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25" t="s">
        <v>110</v>
      </c>
      <c r="AS56" s="25"/>
      <c r="AT56" s="13">
        <f>SUM(AT51:AT55)</f>
        <v>3347</v>
      </c>
      <c r="AU56" s="13">
        <f>SUM(AU51:AU55)</f>
        <v>4016.4</v>
      </c>
      <c r="AV56" s="12"/>
    </row>
    <row r="57" spans="1:48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1:47" ht="38.25">
      <c r="A58" s="3">
        <v>8029</v>
      </c>
      <c r="B58" s="4"/>
      <c r="C58" s="3">
        <v>169732</v>
      </c>
      <c r="D58" s="4" t="s">
        <v>150</v>
      </c>
      <c r="E58" s="4" t="s">
        <v>151</v>
      </c>
      <c r="F58" s="4">
        <v>549493851</v>
      </c>
      <c r="G58" s="4" t="s">
        <v>164</v>
      </c>
      <c r="H58" s="3">
        <v>18996</v>
      </c>
      <c r="I58" s="4" t="s">
        <v>56</v>
      </c>
      <c r="J58" s="4" t="s">
        <v>89</v>
      </c>
      <c r="K58" s="4" t="s">
        <v>90</v>
      </c>
      <c r="L58" s="5" t="s">
        <v>241</v>
      </c>
      <c r="M58" s="4" t="s">
        <v>59</v>
      </c>
      <c r="N58" s="17" t="s">
        <v>213</v>
      </c>
      <c r="O58" s="6"/>
      <c r="P58" s="20">
        <v>1</v>
      </c>
      <c r="Q58" s="7">
        <v>40647</v>
      </c>
      <c r="R58" s="7">
        <v>40663</v>
      </c>
      <c r="S58" s="4">
        <v>213100</v>
      </c>
      <c r="T58" s="4" t="s">
        <v>154</v>
      </c>
      <c r="U58" s="4" t="s">
        <v>155</v>
      </c>
      <c r="V58" s="4" t="s">
        <v>156</v>
      </c>
      <c r="W58" s="4">
        <v>2</v>
      </c>
      <c r="X58" s="4" t="s">
        <v>64</v>
      </c>
      <c r="Y58" s="4" t="s">
        <v>64</v>
      </c>
      <c r="Z58" s="3">
        <v>16710</v>
      </c>
      <c r="AA58" s="4" t="s">
        <v>165</v>
      </c>
      <c r="AB58" s="4" t="s">
        <v>166</v>
      </c>
      <c r="AC58" s="4">
        <v>549493534</v>
      </c>
      <c r="AD58" s="4"/>
      <c r="AE58" s="4"/>
      <c r="AF58" s="8" t="s">
        <v>167</v>
      </c>
      <c r="AG58" s="4">
        <v>213130</v>
      </c>
      <c r="AH58" s="8"/>
      <c r="AI58" s="4">
        <v>1195</v>
      </c>
      <c r="AJ58" s="4"/>
      <c r="AK58" s="4"/>
      <c r="AL58" s="7">
        <v>40602</v>
      </c>
      <c r="AM58" s="3">
        <v>213180</v>
      </c>
      <c r="AN58" s="4" t="s">
        <v>160</v>
      </c>
      <c r="AO58" s="4" t="s">
        <v>161</v>
      </c>
      <c r="AP58" s="4">
        <v>549491502</v>
      </c>
      <c r="AQ58" s="32">
        <v>191</v>
      </c>
      <c r="AR58" s="10">
        <v>20</v>
      </c>
      <c r="AS58" s="11">
        <f>((P58*AQ58)*(AR58/100))/P58</f>
        <v>38.2</v>
      </c>
      <c r="AT58" s="11">
        <f>ROUND(P58*ROUND(AQ58,2),2)</f>
        <v>191</v>
      </c>
      <c r="AU58" s="11">
        <f>ROUND(AT58*((100+AR58)/100),2)</f>
        <v>229.2</v>
      </c>
    </row>
    <row r="59" spans="1:48" ht="76.5">
      <c r="A59" s="3">
        <v>8029</v>
      </c>
      <c r="B59" s="4"/>
      <c r="C59" s="3">
        <v>169732</v>
      </c>
      <c r="D59" s="4" t="s">
        <v>150</v>
      </c>
      <c r="E59" s="4" t="s">
        <v>151</v>
      </c>
      <c r="F59" s="4">
        <v>549493851</v>
      </c>
      <c r="G59" s="4" t="s">
        <v>164</v>
      </c>
      <c r="H59" s="3">
        <v>19000</v>
      </c>
      <c r="I59" s="4" t="s">
        <v>56</v>
      </c>
      <c r="J59" s="4" t="s">
        <v>113</v>
      </c>
      <c r="K59" s="4" t="s">
        <v>114</v>
      </c>
      <c r="L59" s="5"/>
      <c r="M59" s="4" t="s">
        <v>59</v>
      </c>
      <c r="N59" s="17" t="s">
        <v>168</v>
      </c>
      <c r="O59" s="6"/>
      <c r="P59" s="6">
        <v>200</v>
      </c>
      <c r="Q59" s="7">
        <v>40647</v>
      </c>
      <c r="R59" s="7">
        <v>40663</v>
      </c>
      <c r="S59" s="4">
        <v>213100</v>
      </c>
      <c r="T59" s="4" t="s">
        <v>154</v>
      </c>
      <c r="U59" s="4" t="s">
        <v>155</v>
      </c>
      <c r="V59" s="4" t="s">
        <v>156</v>
      </c>
      <c r="W59" s="4">
        <v>2</v>
      </c>
      <c r="X59" s="4" t="s">
        <v>64</v>
      </c>
      <c r="Y59" s="4" t="s">
        <v>64</v>
      </c>
      <c r="Z59" s="3">
        <v>16710</v>
      </c>
      <c r="AA59" s="4" t="s">
        <v>165</v>
      </c>
      <c r="AB59" s="4" t="s">
        <v>166</v>
      </c>
      <c r="AC59" s="4">
        <v>549493534</v>
      </c>
      <c r="AD59" s="4"/>
      <c r="AE59" s="4"/>
      <c r="AF59" s="8" t="s">
        <v>167</v>
      </c>
      <c r="AG59" s="4">
        <v>213130</v>
      </c>
      <c r="AH59" s="8"/>
      <c r="AI59" s="4">
        <v>1195</v>
      </c>
      <c r="AJ59" s="4"/>
      <c r="AK59" s="4"/>
      <c r="AL59" s="7">
        <v>40602</v>
      </c>
      <c r="AM59" s="3">
        <v>213180</v>
      </c>
      <c r="AN59" s="4" t="s">
        <v>160</v>
      </c>
      <c r="AO59" s="4" t="s">
        <v>161</v>
      </c>
      <c r="AP59" s="4">
        <v>549491502</v>
      </c>
      <c r="AQ59" s="32">
        <v>5.1</v>
      </c>
      <c r="AR59" s="10">
        <v>20</v>
      </c>
      <c r="AS59" s="11">
        <f>((P59*AQ59)*(AR59/100))/P59</f>
        <v>1.02</v>
      </c>
      <c r="AT59" s="11">
        <f>ROUND(P59*ROUND(AQ59,2),2)</f>
        <v>1020</v>
      </c>
      <c r="AU59" s="11">
        <f>ROUND(AT59*((100+AR59)/100),2)</f>
        <v>1224</v>
      </c>
      <c r="AV59" t="s">
        <v>222</v>
      </c>
    </row>
    <row r="60" spans="1:48" ht="102">
      <c r="A60" s="3">
        <v>8029</v>
      </c>
      <c r="B60" s="4"/>
      <c r="C60" s="3">
        <v>169732</v>
      </c>
      <c r="D60" s="4" t="s">
        <v>150</v>
      </c>
      <c r="E60" s="4" t="s">
        <v>151</v>
      </c>
      <c r="F60" s="4">
        <v>549493851</v>
      </c>
      <c r="G60" s="4" t="s">
        <v>164</v>
      </c>
      <c r="H60" s="3">
        <v>19012</v>
      </c>
      <c r="I60" s="4" t="s">
        <v>56</v>
      </c>
      <c r="J60" s="4" t="s">
        <v>57</v>
      </c>
      <c r="K60" s="4" t="s">
        <v>58</v>
      </c>
      <c r="L60" s="5"/>
      <c r="M60" s="4" t="s">
        <v>59</v>
      </c>
      <c r="N60" s="17" t="s">
        <v>227</v>
      </c>
      <c r="O60" s="6"/>
      <c r="P60" s="6">
        <v>500</v>
      </c>
      <c r="Q60" s="7">
        <v>40647</v>
      </c>
      <c r="R60" s="7">
        <v>40663</v>
      </c>
      <c r="S60" s="4">
        <v>213100</v>
      </c>
      <c r="T60" s="4" t="s">
        <v>154</v>
      </c>
      <c r="U60" s="4" t="s">
        <v>155</v>
      </c>
      <c r="V60" s="4" t="s">
        <v>156</v>
      </c>
      <c r="W60" s="4">
        <v>2</v>
      </c>
      <c r="X60" s="4" t="s">
        <v>64</v>
      </c>
      <c r="Y60" s="4" t="s">
        <v>64</v>
      </c>
      <c r="Z60" s="3">
        <v>16710</v>
      </c>
      <c r="AA60" s="4" t="s">
        <v>165</v>
      </c>
      <c r="AB60" s="4" t="s">
        <v>166</v>
      </c>
      <c r="AC60" s="4">
        <v>549493534</v>
      </c>
      <c r="AD60" s="4"/>
      <c r="AE60" s="4"/>
      <c r="AF60" s="8" t="s">
        <v>167</v>
      </c>
      <c r="AG60" s="4">
        <v>213130</v>
      </c>
      <c r="AH60" s="8"/>
      <c r="AI60" s="4">
        <v>1195</v>
      </c>
      <c r="AJ60" s="4"/>
      <c r="AK60" s="4"/>
      <c r="AL60" s="7">
        <v>40602</v>
      </c>
      <c r="AM60" s="3">
        <v>213180</v>
      </c>
      <c r="AN60" s="4" t="s">
        <v>160</v>
      </c>
      <c r="AO60" s="4" t="s">
        <v>161</v>
      </c>
      <c r="AP60" s="4">
        <v>549491502</v>
      </c>
      <c r="AQ60" s="32">
        <v>2</v>
      </c>
      <c r="AR60" s="10">
        <v>20</v>
      </c>
      <c r="AS60" s="11">
        <f>((P60*AQ60)*(AR60/100))/P60</f>
        <v>0.4</v>
      </c>
      <c r="AT60" s="11">
        <f>ROUND(P60*ROUND(AQ60,2),2)</f>
        <v>1000</v>
      </c>
      <c r="AU60" s="11">
        <f>ROUND(AT60*((100+AR60)/100),2)</f>
        <v>1200</v>
      </c>
      <c r="AV60" t="s">
        <v>223</v>
      </c>
    </row>
    <row r="61" spans="1:48" ht="63.75">
      <c r="A61" s="3">
        <v>8029</v>
      </c>
      <c r="B61" s="4"/>
      <c r="C61" s="3">
        <v>169732</v>
      </c>
      <c r="D61" s="4" t="s">
        <v>150</v>
      </c>
      <c r="E61" s="4" t="s">
        <v>151</v>
      </c>
      <c r="F61" s="4">
        <v>549493851</v>
      </c>
      <c r="G61" s="4" t="s">
        <v>164</v>
      </c>
      <c r="H61" s="3">
        <v>19018</v>
      </c>
      <c r="I61" s="4" t="s">
        <v>56</v>
      </c>
      <c r="J61" s="4" t="s">
        <v>93</v>
      </c>
      <c r="K61" s="4" t="s">
        <v>94</v>
      </c>
      <c r="L61" s="5"/>
      <c r="M61" s="4" t="s">
        <v>59</v>
      </c>
      <c r="N61" s="17" t="s">
        <v>225</v>
      </c>
      <c r="O61" s="6"/>
      <c r="P61" s="6">
        <v>1</v>
      </c>
      <c r="Q61" s="7">
        <v>40647</v>
      </c>
      <c r="R61" s="7">
        <v>40663</v>
      </c>
      <c r="S61" s="4">
        <v>213100</v>
      </c>
      <c r="T61" s="4" t="s">
        <v>154</v>
      </c>
      <c r="U61" s="4" t="s">
        <v>155</v>
      </c>
      <c r="V61" s="4" t="s">
        <v>156</v>
      </c>
      <c r="W61" s="4">
        <v>2</v>
      </c>
      <c r="X61" s="4" t="s">
        <v>64</v>
      </c>
      <c r="Y61" s="4" t="s">
        <v>64</v>
      </c>
      <c r="Z61" s="3">
        <v>16710</v>
      </c>
      <c r="AA61" s="4" t="s">
        <v>165</v>
      </c>
      <c r="AB61" s="4" t="s">
        <v>166</v>
      </c>
      <c r="AC61" s="4">
        <v>549493534</v>
      </c>
      <c r="AD61" s="4"/>
      <c r="AE61" s="4"/>
      <c r="AF61" s="8" t="s">
        <v>167</v>
      </c>
      <c r="AG61" s="4">
        <v>213130</v>
      </c>
      <c r="AH61" s="8"/>
      <c r="AI61" s="4">
        <v>1195</v>
      </c>
      <c r="AJ61" s="4"/>
      <c r="AK61" s="4"/>
      <c r="AL61" s="7">
        <v>40602</v>
      </c>
      <c r="AM61" s="3">
        <v>213180</v>
      </c>
      <c r="AN61" s="4" t="s">
        <v>160</v>
      </c>
      <c r="AO61" s="4" t="s">
        <v>161</v>
      </c>
      <c r="AP61" s="4">
        <v>549491502</v>
      </c>
      <c r="AQ61" s="32">
        <v>89</v>
      </c>
      <c r="AR61" s="10">
        <v>20</v>
      </c>
      <c r="AS61" s="11">
        <f>((P61*AQ61)*(AR61/100))/P61</f>
        <v>17.8</v>
      </c>
      <c r="AT61" s="11">
        <f>ROUND(P61*ROUND(AQ61,2),2)</f>
        <v>89</v>
      </c>
      <c r="AU61" s="11">
        <f>ROUND(AT61*((100+AR61)/100),2)</f>
        <v>106.8</v>
      </c>
      <c r="AV61" t="s">
        <v>223</v>
      </c>
    </row>
    <row r="62" spans="1:48" ht="51.75" thickBot="1">
      <c r="A62" s="3">
        <v>8029</v>
      </c>
      <c r="B62" s="4"/>
      <c r="C62" s="3">
        <v>169732</v>
      </c>
      <c r="D62" s="4" t="s">
        <v>150</v>
      </c>
      <c r="E62" s="4" t="s">
        <v>151</v>
      </c>
      <c r="F62" s="4">
        <v>549493851</v>
      </c>
      <c r="G62" s="4" t="s">
        <v>164</v>
      </c>
      <c r="H62" s="3">
        <v>19021</v>
      </c>
      <c r="I62" s="4" t="s">
        <v>56</v>
      </c>
      <c r="J62" s="4" t="s">
        <v>93</v>
      </c>
      <c r="K62" s="4" t="s">
        <v>94</v>
      </c>
      <c r="L62" s="5"/>
      <c r="M62" s="4" t="s">
        <v>59</v>
      </c>
      <c r="N62" s="17" t="s">
        <v>226</v>
      </c>
      <c r="O62" s="6"/>
      <c r="P62" s="6">
        <v>1</v>
      </c>
      <c r="Q62" s="7">
        <v>40647</v>
      </c>
      <c r="R62" s="7">
        <v>40663</v>
      </c>
      <c r="S62" s="4">
        <v>213100</v>
      </c>
      <c r="T62" s="4" t="s">
        <v>154</v>
      </c>
      <c r="U62" s="4" t="s">
        <v>155</v>
      </c>
      <c r="V62" s="4" t="s">
        <v>156</v>
      </c>
      <c r="W62" s="4">
        <v>2</v>
      </c>
      <c r="X62" s="4" t="s">
        <v>64</v>
      </c>
      <c r="Y62" s="4" t="s">
        <v>64</v>
      </c>
      <c r="Z62" s="3">
        <v>16710</v>
      </c>
      <c r="AA62" s="4" t="s">
        <v>165</v>
      </c>
      <c r="AB62" s="4" t="s">
        <v>166</v>
      </c>
      <c r="AC62" s="4">
        <v>549493534</v>
      </c>
      <c r="AD62" s="4"/>
      <c r="AE62" s="4"/>
      <c r="AF62" s="8" t="s">
        <v>167</v>
      </c>
      <c r="AG62" s="4">
        <v>213130</v>
      </c>
      <c r="AH62" s="8"/>
      <c r="AI62" s="4">
        <v>1195</v>
      </c>
      <c r="AJ62" s="4"/>
      <c r="AK62" s="4"/>
      <c r="AL62" s="7">
        <v>40602</v>
      </c>
      <c r="AM62" s="3">
        <v>213180</v>
      </c>
      <c r="AN62" s="4" t="s">
        <v>160</v>
      </c>
      <c r="AO62" s="4" t="s">
        <v>161</v>
      </c>
      <c r="AP62" s="4">
        <v>549491502</v>
      </c>
      <c r="AQ62" s="32">
        <v>89</v>
      </c>
      <c r="AR62" s="10">
        <v>20</v>
      </c>
      <c r="AS62" s="11">
        <f>((P62*AQ62)*(AR62/100))/P62</f>
        <v>17.8</v>
      </c>
      <c r="AT62" s="11">
        <f>ROUND(P62*ROUND(AQ62,2),2)</f>
        <v>89</v>
      </c>
      <c r="AU62" s="11">
        <f>ROUND(AT62*((100+AR62)/100),2)</f>
        <v>106.8</v>
      </c>
      <c r="AV62" t="s">
        <v>221</v>
      </c>
    </row>
    <row r="63" spans="1:48" ht="13.5" customHeight="1" thickTop="1">
      <c r="A63" s="25" t="s">
        <v>109</v>
      </c>
      <c r="B63" s="25"/>
      <c r="C63" s="25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25" t="s">
        <v>110</v>
      </c>
      <c r="AS63" s="25"/>
      <c r="AT63" s="13">
        <f>SUM(AT58:AT62)</f>
        <v>2389</v>
      </c>
      <c r="AU63" s="13">
        <f>SUM(AU58:AU62)</f>
        <v>2866.8</v>
      </c>
      <c r="AV63" s="12"/>
    </row>
    <row r="64" spans="1:48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1:48" ht="140.25">
      <c r="A65" s="3">
        <v>8033</v>
      </c>
      <c r="B65" s="4"/>
      <c r="C65" s="3">
        <v>168771</v>
      </c>
      <c r="D65" s="4" t="s">
        <v>171</v>
      </c>
      <c r="E65" s="4" t="s">
        <v>172</v>
      </c>
      <c r="F65" s="4">
        <v>549498036</v>
      </c>
      <c r="G65" s="4" t="s">
        <v>173</v>
      </c>
      <c r="H65" s="3">
        <v>18953</v>
      </c>
      <c r="I65" s="4" t="s">
        <v>56</v>
      </c>
      <c r="J65" s="4" t="s">
        <v>79</v>
      </c>
      <c r="K65" s="4" t="s">
        <v>80</v>
      </c>
      <c r="L65" s="5" t="s">
        <v>242</v>
      </c>
      <c r="M65" s="4" t="s">
        <v>59</v>
      </c>
      <c r="N65" s="17" t="s">
        <v>233</v>
      </c>
      <c r="O65" s="6"/>
      <c r="P65" s="6">
        <v>80</v>
      </c>
      <c r="Q65" s="7">
        <v>40647</v>
      </c>
      <c r="R65" s="7">
        <v>40653</v>
      </c>
      <c r="S65" s="4">
        <v>994200</v>
      </c>
      <c r="T65" s="4" t="s">
        <v>174</v>
      </c>
      <c r="U65" s="4" t="s">
        <v>175</v>
      </c>
      <c r="V65" s="4" t="s">
        <v>176</v>
      </c>
      <c r="W65" s="4">
        <v>2</v>
      </c>
      <c r="X65" s="4" t="s">
        <v>177</v>
      </c>
      <c r="Y65" s="4">
        <v>218</v>
      </c>
      <c r="Z65" s="3">
        <v>168771</v>
      </c>
      <c r="AA65" s="4" t="s">
        <v>171</v>
      </c>
      <c r="AB65" s="4" t="s">
        <v>172</v>
      </c>
      <c r="AC65" s="4">
        <v>549498036</v>
      </c>
      <c r="AD65" s="19" t="s">
        <v>234</v>
      </c>
      <c r="AE65" s="4"/>
      <c r="AF65" s="8" t="s">
        <v>178</v>
      </c>
      <c r="AG65" s="4">
        <v>994200</v>
      </c>
      <c r="AH65" s="8" t="s">
        <v>179</v>
      </c>
      <c r="AI65" s="4">
        <v>1590</v>
      </c>
      <c r="AJ65" s="4"/>
      <c r="AK65" s="4"/>
      <c r="AL65" s="7">
        <v>40603</v>
      </c>
      <c r="AM65" s="3">
        <v>1521</v>
      </c>
      <c r="AN65" s="4" t="s">
        <v>180</v>
      </c>
      <c r="AO65" s="4" t="s">
        <v>181</v>
      </c>
      <c r="AP65" s="4">
        <v>549491044</v>
      </c>
      <c r="AQ65" s="9">
        <v>650</v>
      </c>
      <c r="AR65" s="10">
        <v>20</v>
      </c>
      <c r="AS65" s="11">
        <f>((P65*AQ65)*(AR65/100))/P65</f>
        <v>130</v>
      </c>
      <c r="AT65" s="11">
        <f>ROUND(P65*ROUND(AQ65,2),2)</f>
        <v>52000</v>
      </c>
      <c r="AU65" s="11">
        <f>ROUND(AT65*((100+AR65)/100),2)</f>
        <v>62400</v>
      </c>
      <c r="AV65" t="str">
        <f>HYPERLINK("18953.pdf","18953.pdf")</f>
        <v>18953.pdf</v>
      </c>
    </row>
    <row r="66" spans="1:48" ht="77.25" thickBot="1">
      <c r="A66" s="3">
        <v>8033</v>
      </c>
      <c r="B66" s="4"/>
      <c r="C66" s="3">
        <v>168771</v>
      </c>
      <c r="D66" s="4" t="s">
        <v>171</v>
      </c>
      <c r="E66" s="4" t="s">
        <v>172</v>
      </c>
      <c r="F66" s="4">
        <v>549498036</v>
      </c>
      <c r="G66" s="4" t="s">
        <v>173</v>
      </c>
      <c r="H66" s="3">
        <v>18971</v>
      </c>
      <c r="I66" s="4" t="s">
        <v>56</v>
      </c>
      <c r="J66" s="4" t="s">
        <v>169</v>
      </c>
      <c r="K66" s="4" t="s">
        <v>170</v>
      </c>
      <c r="L66" s="5"/>
      <c r="M66" s="4" t="s">
        <v>59</v>
      </c>
      <c r="N66" s="17" t="s">
        <v>231</v>
      </c>
      <c r="O66" s="6"/>
      <c r="P66" s="6">
        <v>500</v>
      </c>
      <c r="Q66" s="7">
        <v>40647</v>
      </c>
      <c r="R66" s="7">
        <v>40653</v>
      </c>
      <c r="S66" s="4">
        <v>994200</v>
      </c>
      <c r="T66" s="4" t="s">
        <v>174</v>
      </c>
      <c r="U66" s="4" t="s">
        <v>175</v>
      </c>
      <c r="V66" s="4" t="s">
        <v>176</v>
      </c>
      <c r="W66" s="4">
        <v>2</v>
      </c>
      <c r="X66" s="4" t="s">
        <v>177</v>
      </c>
      <c r="Y66" s="4">
        <v>218</v>
      </c>
      <c r="Z66" s="3">
        <v>168771</v>
      </c>
      <c r="AA66" s="4" t="s">
        <v>171</v>
      </c>
      <c r="AB66" s="4" t="s">
        <v>172</v>
      </c>
      <c r="AC66" s="4">
        <v>549498036</v>
      </c>
      <c r="AD66" s="4" t="s">
        <v>232</v>
      </c>
      <c r="AE66" s="4"/>
      <c r="AF66" s="8" t="s">
        <v>178</v>
      </c>
      <c r="AG66" s="4">
        <v>994200</v>
      </c>
      <c r="AH66" s="8" t="s">
        <v>182</v>
      </c>
      <c r="AI66" s="4">
        <v>1590</v>
      </c>
      <c r="AJ66" s="4"/>
      <c r="AK66" s="4"/>
      <c r="AL66" s="7">
        <v>40603</v>
      </c>
      <c r="AM66" s="3">
        <v>1521</v>
      </c>
      <c r="AN66" s="4" t="s">
        <v>180</v>
      </c>
      <c r="AO66" s="4" t="s">
        <v>181</v>
      </c>
      <c r="AP66" s="4">
        <v>549491044</v>
      </c>
      <c r="AQ66" s="9">
        <v>21.7</v>
      </c>
      <c r="AR66" s="10">
        <v>20</v>
      </c>
      <c r="AS66" s="11">
        <f>((P66*AQ66)*(AR66/100))/P66</f>
        <v>4.34</v>
      </c>
      <c r="AT66" s="11">
        <f>ROUND(P66*ROUND(AQ66,2),2)</f>
        <v>10850</v>
      </c>
      <c r="AU66" s="11">
        <f>ROUND(AT66*((100+AR66)/100),2)</f>
        <v>13020</v>
      </c>
      <c r="AV66" t="str">
        <f>HYPERLINK("18971.pdf","18971.pdf")</f>
        <v>18971.pdf</v>
      </c>
    </row>
    <row r="67" spans="1:48" ht="13.5" customHeight="1" thickTop="1">
      <c r="A67" s="25" t="s">
        <v>109</v>
      </c>
      <c r="B67" s="25"/>
      <c r="C67" s="2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25" t="s">
        <v>110</v>
      </c>
      <c r="AS67" s="25"/>
      <c r="AT67" s="13">
        <f>SUM(AT65:AT66)</f>
        <v>62850</v>
      </c>
      <c r="AU67" s="13">
        <f>SUM(AU65:AU66)</f>
        <v>75420</v>
      </c>
      <c r="AV67" s="12"/>
    </row>
    <row r="68" spans="1:48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ht="63.75">
      <c r="A69" s="3">
        <v>8040</v>
      </c>
      <c r="B69" s="4" t="s">
        <v>183</v>
      </c>
      <c r="C69" s="3">
        <v>84416</v>
      </c>
      <c r="D69" s="4" t="s">
        <v>184</v>
      </c>
      <c r="E69" s="4" t="s">
        <v>185</v>
      </c>
      <c r="F69" s="4">
        <v>549495473</v>
      </c>
      <c r="G69" s="4" t="s">
        <v>186</v>
      </c>
      <c r="H69" s="3">
        <v>19034</v>
      </c>
      <c r="I69" s="4" t="s">
        <v>56</v>
      </c>
      <c r="J69" s="4" t="s">
        <v>187</v>
      </c>
      <c r="K69" s="4" t="s">
        <v>188</v>
      </c>
      <c r="L69" s="5"/>
      <c r="M69" s="4" t="s">
        <v>59</v>
      </c>
      <c r="N69" s="17" t="s">
        <v>189</v>
      </c>
      <c r="O69" s="6"/>
      <c r="P69" s="6">
        <v>100</v>
      </c>
      <c r="Q69" s="7">
        <v>40648</v>
      </c>
      <c r="R69" s="7">
        <v>40662</v>
      </c>
      <c r="S69" s="4">
        <v>413200</v>
      </c>
      <c r="T69" s="4" t="s">
        <v>190</v>
      </c>
      <c r="U69" s="4" t="s">
        <v>191</v>
      </c>
      <c r="V69" s="4" t="s">
        <v>192</v>
      </c>
      <c r="W69" s="4">
        <v>2</v>
      </c>
      <c r="X69" s="4" t="s">
        <v>193</v>
      </c>
      <c r="Y69" s="4" t="s">
        <v>194</v>
      </c>
      <c r="Z69" s="3">
        <v>84416</v>
      </c>
      <c r="AA69" s="4" t="s">
        <v>184</v>
      </c>
      <c r="AB69" s="4" t="s">
        <v>185</v>
      </c>
      <c r="AC69" s="4">
        <v>549495473</v>
      </c>
      <c r="AD69" s="4" t="s">
        <v>195</v>
      </c>
      <c r="AE69" s="4"/>
      <c r="AF69" s="8" t="s">
        <v>196</v>
      </c>
      <c r="AG69" s="4">
        <v>413200</v>
      </c>
      <c r="AH69" s="8"/>
      <c r="AI69" s="4">
        <v>1195</v>
      </c>
      <c r="AJ69" s="4">
        <v>410000</v>
      </c>
      <c r="AK69" s="4"/>
      <c r="AL69" s="7">
        <v>40603</v>
      </c>
      <c r="AM69" s="3">
        <v>1317</v>
      </c>
      <c r="AN69" s="4" t="s">
        <v>197</v>
      </c>
      <c r="AO69" s="4" t="s">
        <v>198</v>
      </c>
      <c r="AP69" s="4">
        <v>549493674</v>
      </c>
      <c r="AQ69" s="9">
        <v>56.8</v>
      </c>
      <c r="AR69" s="10">
        <v>20</v>
      </c>
      <c r="AS69" s="11">
        <f>((P69*AQ69)*(AR69/100))/P69</f>
        <v>11.36</v>
      </c>
      <c r="AT69" s="11">
        <f>ROUND(P69*ROUND(AQ69,2),2)</f>
        <v>5680</v>
      </c>
      <c r="AU69" s="11">
        <f>ROUND(AT69*((100+AR69)/100),2)</f>
        <v>6816</v>
      </c>
      <c r="AV69" s="18" t="s">
        <v>229</v>
      </c>
    </row>
    <row r="70" spans="1:48" ht="63.75">
      <c r="A70" s="3">
        <v>8040</v>
      </c>
      <c r="B70" s="4" t="s">
        <v>183</v>
      </c>
      <c r="C70" s="3">
        <v>84416</v>
      </c>
      <c r="D70" s="4" t="s">
        <v>184</v>
      </c>
      <c r="E70" s="4" t="s">
        <v>185</v>
      </c>
      <c r="F70" s="4">
        <v>549495473</v>
      </c>
      <c r="G70" s="4" t="s">
        <v>186</v>
      </c>
      <c r="H70" s="3">
        <v>19035</v>
      </c>
      <c r="I70" s="4" t="s">
        <v>56</v>
      </c>
      <c r="J70" s="4" t="s">
        <v>86</v>
      </c>
      <c r="K70" s="4" t="s">
        <v>87</v>
      </c>
      <c r="L70" s="5"/>
      <c r="M70" s="4" t="s">
        <v>59</v>
      </c>
      <c r="N70" s="17" t="s">
        <v>199</v>
      </c>
      <c r="O70" s="6"/>
      <c r="P70" s="6">
        <v>1000</v>
      </c>
      <c r="Q70" s="7">
        <v>40648</v>
      </c>
      <c r="R70" s="7">
        <v>40662</v>
      </c>
      <c r="S70" s="4">
        <v>413200</v>
      </c>
      <c r="T70" s="4" t="s">
        <v>190</v>
      </c>
      <c r="U70" s="4" t="s">
        <v>191</v>
      </c>
      <c r="V70" s="4" t="s">
        <v>192</v>
      </c>
      <c r="W70" s="4">
        <v>2</v>
      </c>
      <c r="X70" s="4" t="s">
        <v>193</v>
      </c>
      <c r="Y70" s="4" t="s">
        <v>194</v>
      </c>
      <c r="Z70" s="3">
        <v>84416</v>
      </c>
      <c r="AA70" s="4" t="s">
        <v>184</v>
      </c>
      <c r="AB70" s="4" t="s">
        <v>185</v>
      </c>
      <c r="AC70" s="4">
        <v>549495473</v>
      </c>
      <c r="AD70" s="4" t="s">
        <v>195</v>
      </c>
      <c r="AE70" s="4"/>
      <c r="AF70" s="8" t="s">
        <v>196</v>
      </c>
      <c r="AG70" s="4">
        <v>413200</v>
      </c>
      <c r="AH70" s="8"/>
      <c r="AI70" s="4">
        <v>1195</v>
      </c>
      <c r="AJ70" s="4">
        <v>410000</v>
      </c>
      <c r="AK70" s="4"/>
      <c r="AL70" s="7">
        <v>40603</v>
      </c>
      <c r="AM70" s="3">
        <v>1317</v>
      </c>
      <c r="AN70" s="4" t="s">
        <v>197</v>
      </c>
      <c r="AO70" s="4" t="s">
        <v>198</v>
      </c>
      <c r="AP70" s="4">
        <v>549493674</v>
      </c>
      <c r="AQ70" s="9">
        <v>16</v>
      </c>
      <c r="AR70" s="10">
        <v>20</v>
      </c>
      <c r="AS70" s="11">
        <f>((P70*AQ70)*(AR70/100))/P70</f>
        <v>3.2</v>
      </c>
      <c r="AT70" s="11">
        <f>ROUND(P70*ROUND(AQ70,2),2)</f>
        <v>16000</v>
      </c>
      <c r="AU70" s="11">
        <f>ROUND(AT70*((100+AR70)/100),2)</f>
        <v>19200</v>
      </c>
      <c r="AV70" s="18" t="s">
        <v>228</v>
      </c>
    </row>
    <row r="71" spans="1:48" ht="102.75" thickBot="1">
      <c r="A71" s="3">
        <v>8040</v>
      </c>
      <c r="B71" s="4" t="s">
        <v>183</v>
      </c>
      <c r="C71" s="3">
        <v>84416</v>
      </c>
      <c r="D71" s="4" t="s">
        <v>184</v>
      </c>
      <c r="E71" s="4" t="s">
        <v>185</v>
      </c>
      <c r="F71" s="4">
        <v>549495473</v>
      </c>
      <c r="G71" s="4" t="s">
        <v>186</v>
      </c>
      <c r="H71" s="3">
        <v>19066</v>
      </c>
      <c r="I71" s="4" t="s">
        <v>56</v>
      </c>
      <c r="J71" s="4" t="s">
        <v>89</v>
      </c>
      <c r="K71" s="4" t="s">
        <v>90</v>
      </c>
      <c r="L71" s="5"/>
      <c r="M71" s="4" t="s">
        <v>59</v>
      </c>
      <c r="N71" s="17" t="s">
        <v>200</v>
      </c>
      <c r="O71" s="6"/>
      <c r="P71" s="6">
        <v>3</v>
      </c>
      <c r="Q71" s="7">
        <v>40648</v>
      </c>
      <c r="R71" s="7">
        <v>40662</v>
      </c>
      <c r="S71" s="4">
        <v>413200</v>
      </c>
      <c r="T71" s="4" t="s">
        <v>190</v>
      </c>
      <c r="U71" s="4" t="s">
        <v>191</v>
      </c>
      <c r="V71" s="4" t="s">
        <v>192</v>
      </c>
      <c r="W71" s="4">
        <v>2</v>
      </c>
      <c r="X71" s="4" t="s">
        <v>193</v>
      </c>
      <c r="Y71" s="4" t="s">
        <v>194</v>
      </c>
      <c r="Z71" s="3">
        <v>84416</v>
      </c>
      <c r="AA71" s="4" t="s">
        <v>184</v>
      </c>
      <c r="AB71" s="4" t="s">
        <v>185</v>
      </c>
      <c r="AC71" s="4">
        <v>549495473</v>
      </c>
      <c r="AD71" s="4" t="s">
        <v>195</v>
      </c>
      <c r="AE71" s="4"/>
      <c r="AF71" s="8" t="s">
        <v>196</v>
      </c>
      <c r="AG71" s="4">
        <v>413200</v>
      </c>
      <c r="AH71" s="8"/>
      <c r="AI71" s="4">
        <v>1195</v>
      </c>
      <c r="AJ71" s="4">
        <v>410000</v>
      </c>
      <c r="AK71" s="4"/>
      <c r="AL71" s="7">
        <v>40603</v>
      </c>
      <c r="AM71" s="3">
        <v>1317</v>
      </c>
      <c r="AN71" s="4" t="s">
        <v>197</v>
      </c>
      <c r="AO71" s="4" t="s">
        <v>198</v>
      </c>
      <c r="AP71" s="4">
        <v>549493674</v>
      </c>
      <c r="AQ71" s="9">
        <v>652.2</v>
      </c>
      <c r="AR71" s="10">
        <v>20</v>
      </c>
      <c r="AS71" s="11">
        <f>((P71*AQ71)*(AR71/100))/P71</f>
        <v>130.44000000000003</v>
      </c>
      <c r="AT71" s="11">
        <f>ROUND(P71*ROUND(AQ71,2),2)</f>
        <v>1956.6</v>
      </c>
      <c r="AU71" s="11">
        <f>ROUND(AT71*((100+AR71)/100),2)</f>
        <v>2347.92</v>
      </c>
      <c r="AV71" t="s">
        <v>230</v>
      </c>
    </row>
    <row r="72" spans="1:48" ht="13.5" customHeight="1" thickTop="1">
      <c r="A72" s="25" t="s">
        <v>109</v>
      </c>
      <c r="B72" s="25"/>
      <c r="C72" s="2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25" t="s">
        <v>110</v>
      </c>
      <c r="AS72" s="25"/>
      <c r="AT72" s="13">
        <f>SUM(AT69:AT71)</f>
        <v>23636.6</v>
      </c>
      <c r="AU72" s="13">
        <f>SUM(AU69:AU71)</f>
        <v>28363.92</v>
      </c>
      <c r="AV72" s="12"/>
    </row>
    <row r="73" spans="1:48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1:47" ht="51">
      <c r="A74" s="3">
        <v>8110</v>
      </c>
      <c r="B74" s="4" t="s">
        <v>201</v>
      </c>
      <c r="C74" s="3">
        <v>107272</v>
      </c>
      <c r="D74" s="4" t="s">
        <v>202</v>
      </c>
      <c r="E74" s="4" t="s">
        <v>203</v>
      </c>
      <c r="F74" s="4">
        <v>549493397</v>
      </c>
      <c r="G74" s="4"/>
      <c r="H74" s="3">
        <v>19235</v>
      </c>
      <c r="I74" s="4" t="s">
        <v>56</v>
      </c>
      <c r="J74" s="4" t="s">
        <v>86</v>
      </c>
      <c r="K74" s="4" t="s">
        <v>87</v>
      </c>
      <c r="L74" s="5"/>
      <c r="M74" s="4" t="s">
        <v>59</v>
      </c>
      <c r="N74" s="17" t="s">
        <v>204</v>
      </c>
      <c r="O74" s="6"/>
      <c r="P74" s="6">
        <v>900</v>
      </c>
      <c r="Q74" s="7">
        <v>40647</v>
      </c>
      <c r="R74" s="7">
        <v>40663</v>
      </c>
      <c r="S74" s="4">
        <v>811000</v>
      </c>
      <c r="T74" s="4" t="s">
        <v>205</v>
      </c>
      <c r="U74" s="4" t="s">
        <v>206</v>
      </c>
      <c r="V74" s="4" t="s">
        <v>207</v>
      </c>
      <c r="W74" s="4"/>
      <c r="X74" s="4" t="s">
        <v>64</v>
      </c>
      <c r="Y74" s="4" t="s">
        <v>64</v>
      </c>
      <c r="Z74" s="3">
        <v>107272</v>
      </c>
      <c r="AA74" s="4" t="s">
        <v>202</v>
      </c>
      <c r="AB74" s="4" t="s">
        <v>203</v>
      </c>
      <c r="AC74" s="4">
        <v>549493397</v>
      </c>
      <c r="AD74" s="4"/>
      <c r="AE74" s="4"/>
      <c r="AF74" s="8" t="s">
        <v>208</v>
      </c>
      <c r="AG74" s="4">
        <v>811000</v>
      </c>
      <c r="AH74" s="8"/>
      <c r="AI74" s="4">
        <v>1590</v>
      </c>
      <c r="AJ74" s="4"/>
      <c r="AK74" s="4"/>
      <c r="AL74" s="7">
        <v>40603</v>
      </c>
      <c r="AM74" s="3">
        <v>168940</v>
      </c>
      <c r="AN74" s="4" t="s">
        <v>209</v>
      </c>
      <c r="AO74" s="4" t="s">
        <v>210</v>
      </c>
      <c r="AP74" s="4">
        <v>549492704</v>
      </c>
      <c r="AQ74" s="9">
        <v>6</v>
      </c>
      <c r="AR74" s="10">
        <v>20</v>
      </c>
      <c r="AS74" s="11">
        <f>((P74*AQ74)*(AR74/100))/P74</f>
        <v>1.2</v>
      </c>
      <c r="AT74" s="11">
        <f>ROUND(P74*ROUND(AQ74,2),2)</f>
        <v>5400</v>
      </c>
      <c r="AU74" s="11">
        <f>ROUND(AT74*((100+AR74)/100),2)</f>
        <v>6480</v>
      </c>
    </row>
    <row r="75" spans="1:47" ht="51.75" thickBot="1">
      <c r="A75" s="3">
        <v>8110</v>
      </c>
      <c r="B75" s="4" t="s">
        <v>201</v>
      </c>
      <c r="C75" s="3">
        <v>107272</v>
      </c>
      <c r="D75" s="4" t="s">
        <v>202</v>
      </c>
      <c r="E75" s="4" t="s">
        <v>203</v>
      </c>
      <c r="F75" s="4">
        <v>549493397</v>
      </c>
      <c r="G75" s="4"/>
      <c r="H75" s="3">
        <v>19257</v>
      </c>
      <c r="I75" s="4" t="s">
        <v>56</v>
      </c>
      <c r="J75" s="4" t="s">
        <v>86</v>
      </c>
      <c r="K75" s="4" t="s">
        <v>87</v>
      </c>
      <c r="L75" s="5"/>
      <c r="M75" s="4" t="s">
        <v>59</v>
      </c>
      <c r="N75" s="17" t="s">
        <v>211</v>
      </c>
      <c r="O75" s="6"/>
      <c r="P75" s="6">
        <v>100</v>
      </c>
      <c r="Q75" s="7">
        <v>40647</v>
      </c>
      <c r="R75" s="7">
        <v>40663</v>
      </c>
      <c r="S75" s="4">
        <v>811000</v>
      </c>
      <c r="T75" s="4" t="s">
        <v>205</v>
      </c>
      <c r="U75" s="4" t="s">
        <v>206</v>
      </c>
      <c r="V75" s="4" t="s">
        <v>207</v>
      </c>
      <c r="W75" s="4"/>
      <c r="X75" s="4" t="s">
        <v>64</v>
      </c>
      <c r="Y75" s="4" t="s">
        <v>64</v>
      </c>
      <c r="Z75" s="3">
        <v>107272</v>
      </c>
      <c r="AA75" s="4" t="s">
        <v>202</v>
      </c>
      <c r="AB75" s="4" t="s">
        <v>203</v>
      </c>
      <c r="AC75" s="4">
        <v>549493397</v>
      </c>
      <c r="AD75" s="4"/>
      <c r="AE75" s="4"/>
      <c r="AF75" s="8" t="s">
        <v>208</v>
      </c>
      <c r="AG75" s="4">
        <v>811000</v>
      </c>
      <c r="AH75" s="8"/>
      <c r="AI75" s="4">
        <v>1590</v>
      </c>
      <c r="AJ75" s="4"/>
      <c r="AK75" s="4"/>
      <c r="AL75" s="7">
        <v>40603</v>
      </c>
      <c r="AM75" s="3">
        <v>168940</v>
      </c>
      <c r="AN75" s="4" t="s">
        <v>209</v>
      </c>
      <c r="AO75" s="4" t="s">
        <v>210</v>
      </c>
      <c r="AP75" s="4">
        <v>549492704</v>
      </c>
      <c r="AQ75" s="9">
        <v>17.6</v>
      </c>
      <c r="AR75" s="10">
        <v>20</v>
      </c>
      <c r="AS75" s="11">
        <f>((P75*AQ75)*(AR75/100))/P75</f>
        <v>3.5200000000000005</v>
      </c>
      <c r="AT75" s="11">
        <f>ROUND(P75*ROUND(AQ75,2),2)</f>
        <v>1760</v>
      </c>
      <c r="AU75" s="11">
        <f>ROUND(AT75*((100+AR75)/100),2)</f>
        <v>2112</v>
      </c>
    </row>
    <row r="76" spans="1:48" ht="13.5" customHeight="1" thickTop="1">
      <c r="A76" s="25" t="s">
        <v>109</v>
      </c>
      <c r="B76" s="25"/>
      <c r="C76" s="25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25" t="s">
        <v>110</v>
      </c>
      <c r="AS76" s="25"/>
      <c r="AT76" s="13">
        <f>SUM(AT74:AT75)</f>
        <v>7160</v>
      </c>
      <c r="AU76" s="13">
        <f>SUM(AU74:AU75)</f>
        <v>8592</v>
      </c>
      <c r="AV76" s="12"/>
    </row>
    <row r="77" spans="1:48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1:4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2"/>
      <c r="AR78" s="23" t="s">
        <v>212</v>
      </c>
      <c r="AS78" s="24"/>
      <c r="AT78" s="16">
        <f>(0)+SUM(AT32,AT38,AT49,AT56,AT63,AT67,AT72,AT76)</f>
        <v>296843.29999999993</v>
      </c>
      <c r="AU78" s="16">
        <f>(0)+SUM(AU32,AU38,AU49,AU56,AU63,AU67,AU72,AU76)</f>
        <v>356211.95999999996</v>
      </c>
      <c r="AV78" s="15"/>
    </row>
    <row r="79" spans="1:48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</sheetData>
  <sheetProtection/>
  <mergeCells count="26">
    <mergeCell ref="A1:AV1"/>
    <mergeCell ref="A3:G3"/>
    <mergeCell ref="H3:AV3"/>
    <mergeCell ref="A4:R4"/>
    <mergeCell ref="S4:Y4"/>
    <mergeCell ref="Z4:AE4"/>
    <mergeCell ref="AF4:AJ4"/>
    <mergeCell ref="AK4:AV4"/>
    <mergeCell ref="A32:C32"/>
    <mergeCell ref="AR32:AS32"/>
    <mergeCell ref="A38:C38"/>
    <mergeCell ref="AR38:AS38"/>
    <mergeCell ref="A49:C49"/>
    <mergeCell ref="AR49:AS49"/>
    <mergeCell ref="A56:C56"/>
    <mergeCell ref="AR56:AS56"/>
    <mergeCell ref="A63:C63"/>
    <mergeCell ref="AR63:AS63"/>
    <mergeCell ref="A67:C67"/>
    <mergeCell ref="AR67:AS67"/>
    <mergeCell ref="A78:AQ78"/>
    <mergeCell ref="AR78:AS78"/>
    <mergeCell ref="A72:C72"/>
    <mergeCell ref="AR72:AS72"/>
    <mergeCell ref="A76:C76"/>
    <mergeCell ref="AR76:AS76"/>
  </mergeCells>
  <printOptions horizontalCentered="1" verticalCentered="1"/>
  <pageMargins left="0" right="0" top="0" bottom="0" header="0" footer="0"/>
  <pageSetup fitToHeight="2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2011-06-15T11:36:48Z</cp:lastPrinted>
  <dcterms:modified xsi:type="dcterms:W3CDTF">2011-06-15T11:37:44Z</dcterms:modified>
  <cp:category/>
  <cp:version/>
  <cp:contentType/>
  <cp:contentStatus/>
</cp:coreProperties>
</file>