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34575\Documents\!SIMU FSS\"/>
    </mc:Choice>
  </mc:AlternateContent>
  <bookViews>
    <workbookView xWindow="0" yWindow="0" windowWidth="15705" windowHeight="3570" firstSheet="1" activeTab="3"/>
  </bookViews>
  <sheets>
    <sheet name="Rekapitulace stavby" sheetId="1" r:id="rId1"/>
    <sheet name="2.26 - Simulace mediálníc..." sheetId="2" r:id="rId2"/>
    <sheet name="5.27 - Multimediální inte..." sheetId="3" r:id="rId3"/>
    <sheet name="5.36 - Multimediální inte..." sheetId="4" r:id="rId4"/>
  </sheets>
  <calcPr calcId="162913"/>
</workbook>
</file>

<file path=xl/calcChain.xml><?xml version="1.0" encoding="utf-8"?>
<calcChain xmlns="http://schemas.openxmlformats.org/spreadsheetml/2006/main">
  <c r="W255" i="4" l="1"/>
  <c r="Y232" i="4"/>
  <c r="AA216" i="4"/>
  <c r="W188" i="4"/>
  <c r="Y179" i="4"/>
  <c r="AA176" i="4"/>
  <c r="Y163" i="4"/>
  <c r="AA155" i="4"/>
  <c r="W126" i="4"/>
  <c r="AY90" i="1"/>
  <c r="AX90" i="1"/>
  <c r="AS90" i="1"/>
  <c r="BI306" i="4"/>
  <c r="BH306" i="4"/>
  <c r="BG306" i="4"/>
  <c r="BF306" i="4"/>
  <c r="BE306" i="4"/>
  <c r="AA306" i="4"/>
  <c r="Y306" i="4"/>
  <c r="W306" i="4"/>
  <c r="BK306" i="4"/>
  <c r="N306" i="4"/>
  <c r="BI302" i="4"/>
  <c r="BH302" i="4"/>
  <c r="BG302" i="4"/>
  <c r="BF302" i="4"/>
  <c r="AA302" i="4"/>
  <c r="Y302" i="4"/>
  <c r="W302" i="4"/>
  <c r="BK302" i="4"/>
  <c r="N302" i="4"/>
  <c r="BE302" i="4" s="1"/>
  <c r="BI300" i="4"/>
  <c r="BH300" i="4"/>
  <c r="BG300" i="4"/>
  <c r="BF300" i="4"/>
  <c r="BE300" i="4"/>
  <c r="AA300" i="4"/>
  <c r="Y300" i="4"/>
  <c r="W300" i="4"/>
  <c r="BK300" i="4"/>
  <c r="N300" i="4"/>
  <c r="BI298" i="4"/>
  <c r="BH298" i="4"/>
  <c r="BG298" i="4"/>
  <c r="BF298" i="4"/>
  <c r="AA298" i="4"/>
  <c r="Y298" i="4"/>
  <c r="W298" i="4"/>
  <c r="BK298" i="4"/>
  <c r="N298" i="4"/>
  <c r="BE298" i="4" s="1"/>
  <c r="BI292" i="4"/>
  <c r="BH292" i="4"/>
  <c r="BG292" i="4"/>
  <c r="BF292" i="4"/>
  <c r="AA292" i="4"/>
  <c r="Y292" i="4"/>
  <c r="W292" i="4"/>
  <c r="BK292" i="4"/>
  <c r="N292" i="4"/>
  <c r="BE292" i="4" s="1"/>
  <c r="BI286" i="4"/>
  <c r="BH286" i="4"/>
  <c r="BG286" i="4"/>
  <c r="BF286" i="4"/>
  <c r="AA286" i="4"/>
  <c r="Y286" i="4"/>
  <c r="W286" i="4"/>
  <c r="BK286" i="4"/>
  <c r="N286" i="4"/>
  <c r="BE286" i="4" s="1"/>
  <c r="BI281" i="4"/>
  <c r="BH281" i="4"/>
  <c r="BG281" i="4"/>
  <c r="BF281" i="4"/>
  <c r="AA281" i="4"/>
  <c r="Y281" i="4"/>
  <c r="Y280" i="4" s="1"/>
  <c r="W281" i="4"/>
  <c r="W280" i="4" s="1"/>
  <c r="BK281" i="4"/>
  <c r="N281" i="4"/>
  <c r="BE281" i="4" s="1"/>
  <c r="BI274" i="4"/>
  <c r="BH274" i="4"/>
  <c r="BG274" i="4"/>
  <c r="BF274" i="4"/>
  <c r="BE274" i="4"/>
  <c r="AA274" i="4"/>
  <c r="Y274" i="4"/>
  <c r="W274" i="4"/>
  <c r="BK274" i="4"/>
  <c r="N274" i="4"/>
  <c r="BI268" i="4"/>
  <c r="BH268" i="4"/>
  <c r="BG268" i="4"/>
  <c r="BF268" i="4"/>
  <c r="AA268" i="4"/>
  <c r="Y268" i="4"/>
  <c r="W268" i="4"/>
  <c r="BK268" i="4"/>
  <c r="N268" i="4"/>
  <c r="BE268" i="4" s="1"/>
  <c r="BI262" i="4"/>
  <c r="BH262" i="4"/>
  <c r="BG262" i="4"/>
  <c r="BF262" i="4"/>
  <c r="AA262" i="4"/>
  <c r="Y262" i="4"/>
  <c r="W262" i="4"/>
  <c r="BK262" i="4"/>
  <c r="N262" i="4"/>
  <c r="BE262" i="4" s="1"/>
  <c r="BI256" i="4"/>
  <c r="BH256" i="4"/>
  <c r="BG256" i="4"/>
  <c r="BF256" i="4"/>
  <c r="AA256" i="4"/>
  <c r="AA255" i="4" s="1"/>
  <c r="Y256" i="4"/>
  <c r="Y255" i="4" s="1"/>
  <c r="W256" i="4"/>
  <c r="BK256" i="4"/>
  <c r="N256" i="4"/>
  <c r="BE256" i="4" s="1"/>
  <c r="BI254" i="4"/>
  <c r="BH254" i="4"/>
  <c r="BG254" i="4"/>
  <c r="BF254" i="4"/>
  <c r="AA254" i="4"/>
  <c r="Y254" i="4"/>
  <c r="W254" i="4"/>
  <c r="BK254" i="4"/>
  <c r="N254" i="4"/>
  <c r="BE254" i="4" s="1"/>
  <c r="BI253" i="4"/>
  <c r="BH253" i="4"/>
  <c r="BG253" i="4"/>
  <c r="BF253" i="4"/>
  <c r="AA253" i="4"/>
  <c r="Y253" i="4"/>
  <c r="W253" i="4"/>
  <c r="BK253" i="4"/>
  <c r="N253" i="4"/>
  <c r="BE253" i="4" s="1"/>
  <c r="BI251" i="4"/>
  <c r="BH251" i="4"/>
  <c r="BG251" i="4"/>
  <c r="BF251" i="4"/>
  <c r="BE251" i="4"/>
  <c r="AA251" i="4"/>
  <c r="Y251" i="4"/>
  <c r="W251" i="4"/>
  <c r="BK251" i="4"/>
  <c r="N251" i="4"/>
  <c r="BI247" i="4"/>
  <c r="BH247" i="4"/>
  <c r="BG247" i="4"/>
  <c r="BF247" i="4"/>
  <c r="AA247" i="4"/>
  <c r="Y247" i="4"/>
  <c r="W247" i="4"/>
  <c r="BK247" i="4"/>
  <c r="N247" i="4"/>
  <c r="BE247" i="4" s="1"/>
  <c r="BI243" i="4"/>
  <c r="BH243" i="4"/>
  <c r="BG243" i="4"/>
  <c r="BF243" i="4"/>
  <c r="BE243" i="4"/>
  <c r="AA243" i="4"/>
  <c r="Y243" i="4"/>
  <c r="W243" i="4"/>
  <c r="BK243" i="4"/>
  <c r="N243" i="4"/>
  <c r="BI241" i="4"/>
  <c r="BH241" i="4"/>
  <c r="BG241" i="4"/>
  <c r="BF241" i="4"/>
  <c r="AA241" i="4"/>
  <c r="Y241" i="4"/>
  <c r="W241" i="4"/>
  <c r="BK241" i="4"/>
  <c r="N241" i="4"/>
  <c r="BE241" i="4" s="1"/>
  <c r="BI239" i="4"/>
  <c r="BH239" i="4"/>
  <c r="BG239" i="4"/>
  <c r="BF239" i="4"/>
  <c r="BE239" i="4"/>
  <c r="AA239" i="4"/>
  <c r="Y239" i="4"/>
  <c r="W239" i="4"/>
  <c r="BK239" i="4"/>
  <c r="N239" i="4"/>
  <c r="BI237" i="4"/>
  <c r="BH237" i="4"/>
  <c r="BG237" i="4"/>
  <c r="BF237" i="4"/>
  <c r="AA237" i="4"/>
  <c r="Y237" i="4"/>
  <c r="W237" i="4"/>
  <c r="BK237" i="4"/>
  <c r="N237" i="4"/>
  <c r="BE237" i="4" s="1"/>
  <c r="BI235" i="4"/>
  <c r="BH235" i="4"/>
  <c r="BG235" i="4"/>
  <c r="BF235" i="4"/>
  <c r="AA235" i="4"/>
  <c r="Y235" i="4"/>
  <c r="W235" i="4"/>
  <c r="BK235" i="4"/>
  <c r="N235" i="4"/>
  <c r="BE235" i="4" s="1"/>
  <c r="BI233" i="4"/>
  <c r="BH233" i="4"/>
  <c r="BG233" i="4"/>
  <c r="BF233" i="4"/>
  <c r="AA233" i="4"/>
  <c r="AA232" i="4" s="1"/>
  <c r="Y233" i="4"/>
  <c r="W233" i="4"/>
  <c r="BK233" i="4"/>
  <c r="N233" i="4"/>
  <c r="BE233" i="4" s="1"/>
  <c r="BI231" i="4"/>
  <c r="BH231" i="4"/>
  <c r="BG231" i="4"/>
  <c r="BF231" i="4"/>
  <c r="AA231" i="4"/>
  <c r="Y231" i="4"/>
  <c r="W231" i="4"/>
  <c r="BK231" i="4"/>
  <c r="N231" i="4"/>
  <c r="BE231" i="4" s="1"/>
  <c r="BI230" i="4"/>
  <c r="BH230" i="4"/>
  <c r="BG230" i="4"/>
  <c r="BF230" i="4"/>
  <c r="AA230" i="4"/>
  <c r="Y230" i="4"/>
  <c r="W230" i="4"/>
  <c r="BK230" i="4"/>
  <c r="N230" i="4"/>
  <c r="BE230" i="4" s="1"/>
  <c r="BI228" i="4"/>
  <c r="BH228" i="4"/>
  <c r="BG228" i="4"/>
  <c r="BF228" i="4"/>
  <c r="AA228" i="4"/>
  <c r="Y228" i="4"/>
  <c r="W228" i="4"/>
  <c r="BK228" i="4"/>
  <c r="N228" i="4"/>
  <c r="BE228" i="4" s="1"/>
  <c r="BI227" i="4"/>
  <c r="BH227" i="4"/>
  <c r="BG227" i="4"/>
  <c r="BF227" i="4"/>
  <c r="AA227" i="4"/>
  <c r="Y227" i="4"/>
  <c r="W227" i="4"/>
  <c r="BK227" i="4"/>
  <c r="N227" i="4"/>
  <c r="BE227" i="4" s="1"/>
  <c r="BI225" i="4"/>
  <c r="BH225" i="4"/>
  <c r="BG225" i="4"/>
  <c r="BF225" i="4"/>
  <c r="AA225" i="4"/>
  <c r="Y225" i="4"/>
  <c r="W225" i="4"/>
  <c r="BK225" i="4"/>
  <c r="N225" i="4"/>
  <c r="BE225" i="4" s="1"/>
  <c r="BI223" i="4"/>
  <c r="BH223" i="4"/>
  <c r="BG223" i="4"/>
  <c r="BF223" i="4"/>
  <c r="AA223" i="4"/>
  <c r="Y223" i="4"/>
  <c r="W223" i="4"/>
  <c r="BK223" i="4"/>
  <c r="N223" i="4"/>
  <c r="BE223" i="4" s="1"/>
  <c r="BI222" i="4"/>
  <c r="BH222" i="4"/>
  <c r="BG222" i="4"/>
  <c r="BF222" i="4"/>
  <c r="AA222" i="4"/>
  <c r="Y222" i="4"/>
  <c r="W222" i="4"/>
  <c r="BK222" i="4"/>
  <c r="N222" i="4"/>
  <c r="BE222" i="4" s="1"/>
  <c r="BI221" i="4"/>
  <c r="BH221" i="4"/>
  <c r="BG221" i="4"/>
  <c r="BF221" i="4"/>
  <c r="BE221" i="4"/>
  <c r="AA221" i="4"/>
  <c r="Y221" i="4"/>
  <c r="W221" i="4"/>
  <c r="BK221" i="4"/>
  <c r="N221" i="4"/>
  <c r="BI219" i="4"/>
  <c r="BH219" i="4"/>
  <c r="BG219" i="4"/>
  <c r="BF219" i="4"/>
  <c r="BE219" i="4"/>
  <c r="AA219" i="4"/>
  <c r="Y219" i="4"/>
  <c r="W219" i="4"/>
  <c r="BK219" i="4"/>
  <c r="N219" i="4"/>
  <c r="BI217" i="4"/>
  <c r="BH217" i="4"/>
  <c r="BG217" i="4"/>
  <c r="BF217" i="4"/>
  <c r="BE217" i="4"/>
  <c r="AA217" i="4"/>
  <c r="Y217" i="4"/>
  <c r="W217" i="4"/>
  <c r="W216" i="4" s="1"/>
  <c r="BK217" i="4"/>
  <c r="N217" i="4"/>
  <c r="BI215" i="4"/>
  <c r="BH215" i="4"/>
  <c r="BG215" i="4"/>
  <c r="BF215" i="4"/>
  <c r="AA215" i="4"/>
  <c r="Y215" i="4"/>
  <c r="W215" i="4"/>
  <c r="BK215" i="4"/>
  <c r="N215" i="4"/>
  <c r="BE215" i="4" s="1"/>
  <c r="BI214" i="4"/>
  <c r="BH214" i="4"/>
  <c r="BG214" i="4"/>
  <c r="BF214" i="4"/>
  <c r="AA214" i="4"/>
  <c r="Y214" i="4"/>
  <c r="W214" i="4"/>
  <c r="BK214" i="4"/>
  <c r="N214" i="4"/>
  <c r="BE214" i="4" s="1"/>
  <c r="BI213" i="4"/>
  <c r="BH213" i="4"/>
  <c r="BG213" i="4"/>
  <c r="BF213" i="4"/>
  <c r="AA213" i="4"/>
  <c r="Y213" i="4"/>
  <c r="W213" i="4"/>
  <c r="BK213" i="4"/>
  <c r="N213" i="4"/>
  <c r="BE213" i="4" s="1"/>
  <c r="BI211" i="4"/>
  <c r="BH211" i="4"/>
  <c r="BG211" i="4"/>
  <c r="BF211" i="4"/>
  <c r="BE211" i="4"/>
  <c r="AA211" i="4"/>
  <c r="Y211" i="4"/>
  <c r="W211" i="4"/>
  <c r="BK211" i="4"/>
  <c r="N211" i="4"/>
  <c r="BI209" i="4"/>
  <c r="BH209" i="4"/>
  <c r="BG209" i="4"/>
  <c r="BF209" i="4"/>
  <c r="AA209" i="4"/>
  <c r="Y209" i="4"/>
  <c r="W209" i="4"/>
  <c r="BK209" i="4"/>
  <c r="N209" i="4"/>
  <c r="BE209" i="4" s="1"/>
  <c r="BI207" i="4"/>
  <c r="BH207" i="4"/>
  <c r="BG207" i="4"/>
  <c r="BF207" i="4"/>
  <c r="AA207" i="4"/>
  <c r="Y207" i="4"/>
  <c r="W207" i="4"/>
  <c r="BK207" i="4"/>
  <c r="N207" i="4"/>
  <c r="BE207" i="4" s="1"/>
  <c r="BI205" i="4"/>
  <c r="BH205" i="4"/>
  <c r="BG205" i="4"/>
  <c r="BF205" i="4"/>
  <c r="AA205" i="4"/>
  <c r="Y205" i="4"/>
  <c r="Y204" i="4" s="1"/>
  <c r="W205" i="4"/>
  <c r="W204" i="4" s="1"/>
  <c r="BK205" i="4"/>
  <c r="N205" i="4"/>
  <c r="BE205" i="4" s="1"/>
  <c r="BI203" i="4"/>
  <c r="BH203" i="4"/>
  <c r="BG203" i="4"/>
  <c r="BF203" i="4"/>
  <c r="AA203" i="4"/>
  <c r="Y203" i="4"/>
  <c r="W203" i="4"/>
  <c r="BK203" i="4"/>
  <c r="N203" i="4"/>
  <c r="BE203" i="4" s="1"/>
  <c r="BI202" i="4"/>
  <c r="BH202" i="4"/>
  <c r="BG202" i="4"/>
  <c r="BF202" i="4"/>
  <c r="BE202" i="4"/>
  <c r="AA202" i="4"/>
  <c r="Y202" i="4"/>
  <c r="W202" i="4"/>
  <c r="BK202" i="4"/>
  <c r="N202" i="4"/>
  <c r="BI200" i="4"/>
  <c r="BH200" i="4"/>
  <c r="BG200" i="4"/>
  <c r="BF200" i="4"/>
  <c r="AA200" i="4"/>
  <c r="Y200" i="4"/>
  <c r="W200" i="4"/>
  <c r="BK200" i="4"/>
  <c r="N200" i="4"/>
  <c r="BE200" i="4" s="1"/>
  <c r="BI198" i="4"/>
  <c r="BH198" i="4"/>
  <c r="BG198" i="4"/>
  <c r="BF198" i="4"/>
  <c r="BE198" i="4"/>
  <c r="AA198" i="4"/>
  <c r="Y198" i="4"/>
  <c r="W198" i="4"/>
  <c r="BK198" i="4"/>
  <c r="N198" i="4"/>
  <c r="BI196" i="4"/>
  <c r="BH196" i="4"/>
  <c r="BG196" i="4"/>
  <c r="BF196" i="4"/>
  <c r="AA196" i="4"/>
  <c r="Y196" i="4"/>
  <c r="W196" i="4"/>
  <c r="BK196" i="4"/>
  <c r="N196" i="4"/>
  <c r="BE196" i="4" s="1"/>
  <c r="BI194" i="4"/>
  <c r="BH194" i="4"/>
  <c r="BG194" i="4"/>
  <c r="BF194" i="4"/>
  <c r="AA194" i="4"/>
  <c r="Y194" i="4"/>
  <c r="W194" i="4"/>
  <c r="BK194" i="4"/>
  <c r="N194" i="4"/>
  <c r="BE194" i="4" s="1"/>
  <c r="BI193" i="4"/>
  <c r="BH193" i="4"/>
  <c r="BG193" i="4"/>
  <c r="BF193" i="4"/>
  <c r="BE193" i="4"/>
  <c r="AA193" i="4"/>
  <c r="Y193" i="4"/>
  <c r="W193" i="4"/>
  <c r="BK193" i="4"/>
  <c r="N193" i="4"/>
  <c r="BI191" i="4"/>
  <c r="BH191" i="4"/>
  <c r="BG191" i="4"/>
  <c r="BF191" i="4"/>
  <c r="AA191" i="4"/>
  <c r="Y191" i="4"/>
  <c r="W191" i="4"/>
  <c r="BK191" i="4"/>
  <c r="N191" i="4"/>
  <c r="BE191" i="4" s="1"/>
  <c r="BI189" i="4"/>
  <c r="BH189" i="4"/>
  <c r="BG189" i="4"/>
  <c r="BF189" i="4"/>
  <c r="BE189" i="4"/>
  <c r="AA189" i="4"/>
  <c r="AA188" i="4" s="1"/>
  <c r="Y189" i="4"/>
  <c r="W189" i="4"/>
  <c r="BK189" i="4"/>
  <c r="N189" i="4"/>
  <c r="BI187" i="4"/>
  <c r="BH187" i="4"/>
  <c r="BG187" i="4"/>
  <c r="BF187" i="4"/>
  <c r="AA187" i="4"/>
  <c r="Y187" i="4"/>
  <c r="W187" i="4"/>
  <c r="BK187" i="4"/>
  <c r="N187" i="4"/>
  <c r="BE187" i="4" s="1"/>
  <c r="BI186" i="4"/>
  <c r="BH186" i="4"/>
  <c r="BG186" i="4"/>
  <c r="BF186" i="4"/>
  <c r="AA186" i="4"/>
  <c r="Y186" i="4"/>
  <c r="W186" i="4"/>
  <c r="BK186" i="4"/>
  <c r="N186" i="4"/>
  <c r="BE186" i="4" s="1"/>
  <c r="BI184" i="4"/>
  <c r="BH184" i="4"/>
  <c r="BG184" i="4"/>
  <c r="BF184" i="4"/>
  <c r="BE184" i="4"/>
  <c r="AA184" i="4"/>
  <c r="Y184" i="4"/>
  <c r="W184" i="4"/>
  <c r="BK184" i="4"/>
  <c r="N184" i="4"/>
  <c r="BI182" i="4"/>
  <c r="BH182" i="4"/>
  <c r="BG182" i="4"/>
  <c r="BF182" i="4"/>
  <c r="AA182" i="4"/>
  <c r="Y182" i="4"/>
  <c r="W182" i="4"/>
  <c r="BK182" i="4"/>
  <c r="N182" i="4"/>
  <c r="BE182" i="4" s="1"/>
  <c r="BI180" i="4"/>
  <c r="BH180" i="4"/>
  <c r="BG180" i="4"/>
  <c r="BF180" i="4"/>
  <c r="BE180" i="4"/>
  <c r="AA180" i="4"/>
  <c r="Y180" i="4"/>
  <c r="W180" i="4"/>
  <c r="W179" i="4" s="1"/>
  <c r="BK180" i="4"/>
  <c r="N180" i="4"/>
  <c r="BI178" i="4"/>
  <c r="BH178" i="4"/>
  <c r="BG178" i="4"/>
  <c r="BF178" i="4"/>
  <c r="AA178" i="4"/>
  <c r="Y178" i="4"/>
  <c r="W178" i="4"/>
  <c r="BK178" i="4"/>
  <c r="N178" i="4"/>
  <c r="BE178" i="4" s="1"/>
  <c r="BI177" i="4"/>
  <c r="BH177" i="4"/>
  <c r="BG177" i="4"/>
  <c r="BF177" i="4"/>
  <c r="AA177" i="4"/>
  <c r="Y177" i="4"/>
  <c r="Y176" i="4" s="1"/>
  <c r="W177" i="4"/>
  <c r="W176" i="4" s="1"/>
  <c r="BK177" i="4"/>
  <c r="N177" i="4"/>
  <c r="BE177" i="4" s="1"/>
  <c r="BI175" i="4"/>
  <c r="BH175" i="4"/>
  <c r="BG175" i="4"/>
  <c r="BF175" i="4"/>
  <c r="BE175" i="4"/>
  <c r="AA175" i="4"/>
  <c r="Y175" i="4"/>
  <c r="W175" i="4"/>
  <c r="BK175" i="4"/>
  <c r="N175" i="4"/>
  <c r="BI174" i="4"/>
  <c r="BH174" i="4"/>
  <c r="BG174" i="4"/>
  <c r="BF174" i="4"/>
  <c r="AA174" i="4"/>
  <c r="Y174" i="4"/>
  <c r="W174" i="4"/>
  <c r="BK174" i="4"/>
  <c r="N174" i="4"/>
  <c r="BE174" i="4" s="1"/>
  <c r="BI172" i="4"/>
  <c r="BH172" i="4"/>
  <c r="BG172" i="4"/>
  <c r="BF172" i="4"/>
  <c r="AA172" i="4"/>
  <c r="Y172" i="4"/>
  <c r="W172" i="4"/>
  <c r="BK172" i="4"/>
  <c r="N172" i="4"/>
  <c r="BE172" i="4" s="1"/>
  <c r="BI170" i="4"/>
  <c r="BH170" i="4"/>
  <c r="BG170" i="4"/>
  <c r="BF170" i="4"/>
  <c r="AA170" i="4"/>
  <c r="Y170" i="4"/>
  <c r="W170" i="4"/>
  <c r="BK170" i="4"/>
  <c r="N170" i="4"/>
  <c r="BE170" i="4" s="1"/>
  <c r="BI168" i="4"/>
  <c r="BH168" i="4"/>
  <c r="BG168" i="4"/>
  <c r="BF168" i="4"/>
  <c r="BE168" i="4"/>
  <c r="AA168" i="4"/>
  <c r="Y168" i="4"/>
  <c r="Y167" i="4" s="1"/>
  <c r="W168" i="4"/>
  <c r="W167" i="4" s="1"/>
  <c r="BK168" i="4"/>
  <c r="BK167" i="4" s="1"/>
  <c r="N167" i="4" s="1"/>
  <c r="N95" i="4" s="1"/>
  <c r="N168" i="4"/>
  <c r="BI165" i="4"/>
  <c r="BH165" i="4"/>
  <c r="BG165" i="4"/>
  <c r="BF165" i="4"/>
  <c r="BE165" i="4"/>
  <c r="AA165" i="4"/>
  <c r="Y165" i="4"/>
  <c r="W165" i="4"/>
  <c r="BK165" i="4"/>
  <c r="N165" i="4"/>
  <c r="BI164" i="4"/>
  <c r="BH164" i="4"/>
  <c r="BG164" i="4"/>
  <c r="BF164" i="4"/>
  <c r="AA164" i="4"/>
  <c r="AA163" i="4" s="1"/>
  <c r="Y164" i="4"/>
  <c r="W164" i="4"/>
  <c r="W163" i="4" s="1"/>
  <c r="BK164" i="4"/>
  <c r="N164" i="4"/>
  <c r="BE164" i="4" s="1"/>
  <c r="BI162" i="4"/>
  <c r="BH162" i="4"/>
  <c r="BG162" i="4"/>
  <c r="BF162" i="4"/>
  <c r="AA162" i="4"/>
  <c r="Y162" i="4"/>
  <c r="W162" i="4"/>
  <c r="BK162" i="4"/>
  <c r="N162" i="4"/>
  <c r="BE162" i="4" s="1"/>
  <c r="BI161" i="4"/>
  <c r="BH161" i="4"/>
  <c r="BG161" i="4"/>
  <c r="BF161" i="4"/>
  <c r="AA161" i="4"/>
  <c r="Y161" i="4"/>
  <c r="W161" i="4"/>
  <c r="BK161" i="4"/>
  <c r="N161" i="4"/>
  <c r="BE161" i="4" s="1"/>
  <c r="BI160" i="4"/>
  <c r="BH160" i="4"/>
  <c r="BG160" i="4"/>
  <c r="BF160" i="4"/>
  <c r="AA160" i="4"/>
  <c r="Y160" i="4"/>
  <c r="W160" i="4"/>
  <c r="BK160" i="4"/>
  <c r="N160" i="4"/>
  <c r="BE160" i="4" s="1"/>
  <c r="BI159" i="4"/>
  <c r="BH159" i="4"/>
  <c r="BG159" i="4"/>
  <c r="BF159" i="4"/>
  <c r="BE159" i="4"/>
  <c r="AA159" i="4"/>
  <c r="Y159" i="4"/>
  <c r="W159" i="4"/>
  <c r="BK159" i="4"/>
  <c r="N159" i="4"/>
  <c r="BI158" i="4"/>
  <c r="BH158" i="4"/>
  <c r="BG158" i="4"/>
  <c r="BF158" i="4"/>
  <c r="AA158" i="4"/>
  <c r="Y158" i="4"/>
  <c r="W158" i="4"/>
  <c r="BK158" i="4"/>
  <c r="N158" i="4"/>
  <c r="BE158" i="4" s="1"/>
  <c r="BI157" i="4"/>
  <c r="BH157" i="4"/>
  <c r="BG157" i="4"/>
  <c r="BF157" i="4"/>
  <c r="BE157" i="4"/>
  <c r="AA157" i="4"/>
  <c r="Y157" i="4"/>
  <c r="W157" i="4"/>
  <c r="BK157" i="4"/>
  <c r="N157" i="4"/>
  <c r="BI156" i="4"/>
  <c r="BH156" i="4"/>
  <c r="BG156" i="4"/>
  <c r="BF156" i="4"/>
  <c r="AA156" i="4"/>
  <c r="Y156" i="4"/>
  <c r="W156" i="4"/>
  <c r="W155" i="4" s="1"/>
  <c r="BK156" i="4"/>
  <c r="N156" i="4"/>
  <c r="BE156" i="4" s="1"/>
  <c r="BI153" i="4"/>
  <c r="BH153" i="4"/>
  <c r="BG153" i="4"/>
  <c r="BF153" i="4"/>
  <c r="BE153" i="4"/>
  <c r="AA153" i="4"/>
  <c r="Y153" i="4"/>
  <c r="W153" i="4"/>
  <c r="BK153" i="4"/>
  <c r="N153" i="4"/>
  <c r="BI151" i="4"/>
  <c r="BH151" i="4"/>
  <c r="BG151" i="4"/>
  <c r="BF151" i="4"/>
  <c r="AA151" i="4"/>
  <c r="Y151" i="4"/>
  <c r="W151" i="4"/>
  <c r="BK151" i="4"/>
  <c r="N151" i="4"/>
  <c r="BE151" i="4" s="1"/>
  <c r="BI149" i="4"/>
  <c r="BH149" i="4"/>
  <c r="BG149" i="4"/>
  <c r="BF149" i="4"/>
  <c r="BE149" i="4"/>
  <c r="AA149" i="4"/>
  <c r="Y149" i="4"/>
  <c r="W149" i="4"/>
  <c r="BK149" i="4"/>
  <c r="N149" i="4"/>
  <c r="BI147" i="4"/>
  <c r="BH147" i="4"/>
  <c r="BG147" i="4"/>
  <c r="BF147" i="4"/>
  <c r="AA147" i="4"/>
  <c r="AA146" i="4" s="1"/>
  <c r="Y147" i="4"/>
  <c r="Y146" i="4" s="1"/>
  <c r="W147" i="4"/>
  <c r="W146" i="4" s="1"/>
  <c r="BK147" i="4"/>
  <c r="N147" i="4"/>
  <c r="BE147" i="4" s="1"/>
  <c r="BI144" i="4"/>
  <c r="BH144" i="4"/>
  <c r="BG144" i="4"/>
  <c r="BF144" i="4"/>
  <c r="AA144" i="4"/>
  <c r="Y144" i="4"/>
  <c r="W144" i="4"/>
  <c r="BK144" i="4"/>
  <c r="N144" i="4"/>
  <c r="BE144" i="4" s="1"/>
  <c r="BI142" i="4"/>
  <c r="BH142" i="4"/>
  <c r="BG142" i="4"/>
  <c r="BF142" i="4"/>
  <c r="BE142" i="4"/>
  <c r="AA142" i="4"/>
  <c r="Y142" i="4"/>
  <c r="W142" i="4"/>
  <c r="BK142" i="4"/>
  <c r="N142" i="4"/>
  <c r="BI137" i="4"/>
  <c r="BH137" i="4"/>
  <c r="BG137" i="4"/>
  <c r="BF137" i="4"/>
  <c r="AA137" i="4"/>
  <c r="Y137" i="4"/>
  <c r="W137" i="4"/>
  <c r="BK137" i="4"/>
  <c r="N137" i="4"/>
  <c r="BE137" i="4" s="1"/>
  <c r="BI132" i="4"/>
  <c r="BH132" i="4"/>
  <c r="BG132" i="4"/>
  <c r="BF132" i="4"/>
  <c r="BE132" i="4"/>
  <c r="AA132" i="4"/>
  <c r="Y132" i="4"/>
  <c r="W132" i="4"/>
  <c r="BK132" i="4"/>
  <c r="N132" i="4"/>
  <c r="BI127" i="4"/>
  <c r="BH127" i="4"/>
  <c r="BG127" i="4"/>
  <c r="BF127" i="4"/>
  <c r="BE127" i="4"/>
  <c r="AA127" i="4"/>
  <c r="AA126" i="4" s="1"/>
  <c r="AA125" i="4" s="1"/>
  <c r="Y127" i="4"/>
  <c r="Y126" i="4" s="1"/>
  <c r="W127" i="4"/>
  <c r="BK127" i="4"/>
  <c r="N127" i="4"/>
  <c r="M121" i="4"/>
  <c r="M120" i="4"/>
  <c r="F120" i="4"/>
  <c r="F118" i="4"/>
  <c r="F116" i="4"/>
  <c r="M28" i="4"/>
  <c r="M84" i="4"/>
  <c r="M83" i="4"/>
  <c r="F83" i="4"/>
  <c r="M81" i="4"/>
  <c r="F81" i="4"/>
  <c r="F79" i="4"/>
  <c r="F78" i="4"/>
  <c r="O15" i="4"/>
  <c r="E15" i="4"/>
  <c r="O14" i="4"/>
  <c r="M118" i="4"/>
  <c r="F6" i="4"/>
  <c r="F115" i="4" s="1"/>
  <c r="AA320" i="3"/>
  <c r="BK320" i="3"/>
  <c r="N320" i="3" s="1"/>
  <c r="N105" i="3" s="1"/>
  <c r="W274" i="3"/>
  <c r="Y245" i="3"/>
  <c r="AA230" i="3"/>
  <c r="Y197" i="3"/>
  <c r="AY89" i="1"/>
  <c r="AX89" i="1"/>
  <c r="BI346" i="3"/>
  <c r="BH346" i="3"/>
  <c r="BG346" i="3"/>
  <c r="BF346" i="3"/>
  <c r="BE346" i="3"/>
  <c r="AA346" i="3"/>
  <c r="Y346" i="3"/>
  <c r="W346" i="3"/>
  <c r="BK346" i="3"/>
  <c r="N346" i="3"/>
  <c r="BI342" i="3"/>
  <c r="BH342" i="3"/>
  <c r="BG342" i="3"/>
  <c r="BF342" i="3"/>
  <c r="BE342" i="3"/>
  <c r="AA342" i="3"/>
  <c r="Y342" i="3"/>
  <c r="W342" i="3"/>
  <c r="BK342" i="3"/>
  <c r="N342" i="3"/>
  <c r="BI340" i="3"/>
  <c r="BH340" i="3"/>
  <c r="BG340" i="3"/>
  <c r="BF340" i="3"/>
  <c r="BE340" i="3"/>
  <c r="AA340" i="3"/>
  <c r="Y340" i="3"/>
  <c r="W340" i="3"/>
  <c r="BK340" i="3"/>
  <c r="N340" i="3"/>
  <c r="BI338" i="3"/>
  <c r="BH338" i="3"/>
  <c r="BG338" i="3"/>
  <c r="BF338" i="3"/>
  <c r="BE338" i="3"/>
  <c r="AA338" i="3"/>
  <c r="Y338" i="3"/>
  <c r="W338" i="3"/>
  <c r="BK338" i="3"/>
  <c r="N338" i="3"/>
  <c r="BI332" i="3"/>
  <c r="BH332" i="3"/>
  <c r="BG332" i="3"/>
  <c r="BF332" i="3"/>
  <c r="BE332" i="3"/>
  <c r="AA332" i="3"/>
  <c r="Y332" i="3"/>
  <c r="W332" i="3"/>
  <c r="BK332" i="3"/>
  <c r="N332" i="3"/>
  <c r="BI326" i="3"/>
  <c r="BH326" i="3"/>
  <c r="BG326" i="3"/>
  <c r="BF326" i="3"/>
  <c r="BE326" i="3"/>
  <c r="AA326" i="3"/>
  <c r="Y326" i="3"/>
  <c r="W326" i="3"/>
  <c r="BK326" i="3"/>
  <c r="N326" i="3"/>
  <c r="BI321" i="3"/>
  <c r="BH321" i="3"/>
  <c r="BG321" i="3"/>
  <c r="BF321" i="3"/>
  <c r="BE321" i="3"/>
  <c r="AA321" i="3"/>
  <c r="Y321" i="3"/>
  <c r="Y320" i="3" s="1"/>
  <c r="W321" i="3"/>
  <c r="W320" i="3" s="1"/>
  <c r="BK321" i="3"/>
  <c r="N321" i="3"/>
  <c r="BI314" i="3"/>
  <c r="BH314" i="3"/>
  <c r="BG314" i="3"/>
  <c r="BF314" i="3"/>
  <c r="BE314" i="3"/>
  <c r="AA314" i="3"/>
  <c r="Y314" i="3"/>
  <c r="W314" i="3"/>
  <c r="BK314" i="3"/>
  <c r="N314" i="3"/>
  <c r="BI308" i="3"/>
  <c r="BH308" i="3"/>
  <c r="BG308" i="3"/>
  <c r="BF308" i="3"/>
  <c r="AA308" i="3"/>
  <c r="Y308" i="3"/>
  <c r="W308" i="3"/>
  <c r="BK308" i="3"/>
  <c r="N308" i="3"/>
  <c r="BE308" i="3" s="1"/>
  <c r="BI302" i="3"/>
  <c r="BH302" i="3"/>
  <c r="BG302" i="3"/>
  <c r="BF302" i="3"/>
  <c r="BE302" i="3"/>
  <c r="AA302" i="3"/>
  <c r="Y302" i="3"/>
  <c r="W302" i="3"/>
  <c r="BK302" i="3"/>
  <c r="N302" i="3"/>
  <c r="BI296" i="3"/>
  <c r="BH296" i="3"/>
  <c r="BG296" i="3"/>
  <c r="BF296" i="3"/>
  <c r="AA296" i="3"/>
  <c r="AA295" i="3" s="1"/>
  <c r="Y296" i="3"/>
  <c r="Y295" i="3" s="1"/>
  <c r="W296" i="3"/>
  <c r="W295" i="3" s="1"/>
  <c r="BK296" i="3"/>
  <c r="BK295" i="3" s="1"/>
  <c r="N295" i="3" s="1"/>
  <c r="N104" i="3" s="1"/>
  <c r="N296" i="3"/>
  <c r="BE296" i="3" s="1"/>
  <c r="BI294" i="3"/>
  <c r="BH294" i="3"/>
  <c r="BG294" i="3"/>
  <c r="BF294" i="3"/>
  <c r="BE294" i="3"/>
  <c r="AA294" i="3"/>
  <c r="Y294" i="3"/>
  <c r="W294" i="3"/>
  <c r="BK294" i="3"/>
  <c r="N294" i="3"/>
  <c r="BI293" i="3"/>
  <c r="BH293" i="3"/>
  <c r="BG293" i="3"/>
  <c r="BF293" i="3"/>
  <c r="BE293" i="3"/>
  <c r="AA293" i="3"/>
  <c r="Y293" i="3"/>
  <c r="W293" i="3"/>
  <c r="BK293" i="3"/>
  <c r="N293" i="3"/>
  <c r="BI292" i="3"/>
  <c r="BH292" i="3"/>
  <c r="BG292" i="3"/>
  <c r="BF292" i="3"/>
  <c r="BE292" i="3"/>
  <c r="AA292" i="3"/>
  <c r="Y292" i="3"/>
  <c r="W292" i="3"/>
  <c r="BK292" i="3"/>
  <c r="N292" i="3"/>
  <c r="BI290" i="3"/>
  <c r="BH290" i="3"/>
  <c r="BG290" i="3"/>
  <c r="BF290" i="3"/>
  <c r="BE290" i="3"/>
  <c r="AA290" i="3"/>
  <c r="Y290" i="3"/>
  <c r="W290" i="3"/>
  <c r="BK290" i="3"/>
  <c r="N290" i="3"/>
  <c r="BI288" i="3"/>
  <c r="BH288" i="3"/>
  <c r="BG288" i="3"/>
  <c r="BF288" i="3"/>
  <c r="BE288" i="3"/>
  <c r="AA288" i="3"/>
  <c r="Y288" i="3"/>
  <c r="W288" i="3"/>
  <c r="BK288" i="3"/>
  <c r="N288" i="3"/>
  <c r="BI283" i="3"/>
  <c r="BH283" i="3"/>
  <c r="BG283" i="3"/>
  <c r="BF283" i="3"/>
  <c r="BE283" i="3"/>
  <c r="AA283" i="3"/>
  <c r="Y283" i="3"/>
  <c r="W283" i="3"/>
  <c r="BK283" i="3"/>
  <c r="N283" i="3"/>
  <c r="BI279" i="3"/>
  <c r="BH279" i="3"/>
  <c r="BG279" i="3"/>
  <c r="BF279" i="3"/>
  <c r="BE279" i="3"/>
  <c r="AA279" i="3"/>
  <c r="Y279" i="3"/>
  <c r="W279" i="3"/>
  <c r="BK279" i="3"/>
  <c r="N279" i="3"/>
  <c r="BI275" i="3"/>
  <c r="BH275" i="3"/>
  <c r="BG275" i="3"/>
  <c r="BF275" i="3"/>
  <c r="BE275" i="3"/>
  <c r="AA275" i="3"/>
  <c r="AA274" i="3" s="1"/>
  <c r="Y275" i="3"/>
  <c r="W275" i="3"/>
  <c r="BK275" i="3"/>
  <c r="BK274" i="3" s="1"/>
  <c r="N274" i="3" s="1"/>
  <c r="N103" i="3" s="1"/>
  <c r="N275" i="3"/>
  <c r="BI273" i="3"/>
  <c r="BH273" i="3"/>
  <c r="BG273" i="3"/>
  <c r="BF273" i="3"/>
  <c r="AA273" i="3"/>
  <c r="Y273" i="3"/>
  <c r="W273" i="3"/>
  <c r="BK273" i="3"/>
  <c r="N273" i="3"/>
  <c r="BE273" i="3" s="1"/>
  <c r="BI272" i="3"/>
  <c r="BH272" i="3"/>
  <c r="BG272" i="3"/>
  <c r="BF272" i="3"/>
  <c r="AA272" i="3"/>
  <c r="Y272" i="3"/>
  <c r="W272" i="3"/>
  <c r="BK272" i="3"/>
  <c r="N272" i="3"/>
  <c r="BE272" i="3" s="1"/>
  <c r="BI271" i="3"/>
  <c r="BH271" i="3"/>
  <c r="BG271" i="3"/>
  <c r="BF271" i="3"/>
  <c r="AA271" i="3"/>
  <c r="Y271" i="3"/>
  <c r="W271" i="3"/>
  <c r="BK271" i="3"/>
  <c r="N271" i="3"/>
  <c r="BE271" i="3" s="1"/>
  <c r="BI269" i="3"/>
  <c r="BH269" i="3"/>
  <c r="BG269" i="3"/>
  <c r="BF269" i="3"/>
  <c r="AA269" i="3"/>
  <c r="Y269" i="3"/>
  <c r="W269" i="3"/>
  <c r="BK269" i="3"/>
  <c r="N269" i="3"/>
  <c r="BE269" i="3" s="1"/>
  <c r="BI267" i="3"/>
  <c r="BH267" i="3"/>
  <c r="BG267" i="3"/>
  <c r="BF267" i="3"/>
  <c r="AA267" i="3"/>
  <c r="Y267" i="3"/>
  <c r="W267" i="3"/>
  <c r="BK267" i="3"/>
  <c r="N267" i="3"/>
  <c r="BE267" i="3" s="1"/>
  <c r="BI265" i="3"/>
  <c r="BH265" i="3"/>
  <c r="BG265" i="3"/>
  <c r="BF265" i="3"/>
  <c r="BE265" i="3"/>
  <c r="AA265" i="3"/>
  <c r="Y265" i="3"/>
  <c r="W265" i="3"/>
  <c r="BK265" i="3"/>
  <c r="N265" i="3"/>
  <c r="BI263" i="3"/>
  <c r="BH263" i="3"/>
  <c r="BG263" i="3"/>
  <c r="BF263" i="3"/>
  <c r="AA263" i="3"/>
  <c r="Y263" i="3"/>
  <c r="W263" i="3"/>
  <c r="BK263" i="3"/>
  <c r="N263" i="3"/>
  <c r="BE263" i="3" s="1"/>
  <c r="BI260" i="3"/>
  <c r="BH260" i="3"/>
  <c r="BG260" i="3"/>
  <c r="BF260" i="3"/>
  <c r="BE260" i="3"/>
  <c r="AA260" i="3"/>
  <c r="Y260" i="3"/>
  <c r="W260" i="3"/>
  <c r="BK260" i="3"/>
  <c r="N260" i="3"/>
  <c r="BI259" i="3"/>
  <c r="BH259" i="3"/>
  <c r="BG259" i="3"/>
  <c r="BF259" i="3"/>
  <c r="AA259" i="3"/>
  <c r="Y259" i="3"/>
  <c r="W259" i="3"/>
  <c r="BK259" i="3"/>
  <c r="N259" i="3"/>
  <c r="BE259" i="3" s="1"/>
  <c r="BI258" i="3"/>
  <c r="BH258" i="3"/>
  <c r="BG258" i="3"/>
  <c r="BF258" i="3"/>
  <c r="BE258" i="3"/>
  <c r="AA258" i="3"/>
  <c r="Y258" i="3"/>
  <c r="W258" i="3"/>
  <c r="BK258" i="3"/>
  <c r="N258" i="3"/>
  <c r="BI256" i="3"/>
  <c r="BH256" i="3"/>
  <c r="BG256" i="3"/>
  <c r="BF256" i="3"/>
  <c r="AA256" i="3"/>
  <c r="Y256" i="3"/>
  <c r="W256" i="3"/>
  <c r="BK256" i="3"/>
  <c r="N256" i="3"/>
  <c r="BE256" i="3" s="1"/>
  <c r="BI253" i="3"/>
  <c r="BH253" i="3"/>
  <c r="BG253" i="3"/>
  <c r="BF253" i="3"/>
  <c r="BE253" i="3"/>
  <c r="AA253" i="3"/>
  <c r="Y253" i="3"/>
  <c r="W253" i="3"/>
  <c r="BK253" i="3"/>
  <c r="N253" i="3"/>
  <c r="BI250" i="3"/>
  <c r="BH250" i="3"/>
  <c r="BG250" i="3"/>
  <c r="BF250" i="3"/>
  <c r="AA250" i="3"/>
  <c r="Y250" i="3"/>
  <c r="W250" i="3"/>
  <c r="BK250" i="3"/>
  <c r="N250" i="3"/>
  <c r="BE250" i="3" s="1"/>
  <c r="BI248" i="3"/>
  <c r="BH248" i="3"/>
  <c r="BG248" i="3"/>
  <c r="BF248" i="3"/>
  <c r="AA248" i="3"/>
  <c r="Y248" i="3"/>
  <c r="W248" i="3"/>
  <c r="BK248" i="3"/>
  <c r="N248" i="3"/>
  <c r="BE248" i="3" s="1"/>
  <c r="BI246" i="3"/>
  <c r="BH246" i="3"/>
  <c r="BG246" i="3"/>
  <c r="BF246" i="3"/>
  <c r="AA246" i="3"/>
  <c r="AA245" i="3" s="1"/>
  <c r="Y246" i="3"/>
  <c r="W246" i="3"/>
  <c r="BK246" i="3"/>
  <c r="N246" i="3"/>
  <c r="BE246" i="3" s="1"/>
  <c r="BI244" i="3"/>
  <c r="BH244" i="3"/>
  <c r="BG244" i="3"/>
  <c r="BF244" i="3"/>
  <c r="AA244" i="3"/>
  <c r="Y244" i="3"/>
  <c r="W244" i="3"/>
  <c r="BK244" i="3"/>
  <c r="N244" i="3"/>
  <c r="BE244" i="3" s="1"/>
  <c r="BI243" i="3"/>
  <c r="BH243" i="3"/>
  <c r="BG243" i="3"/>
  <c r="BF243" i="3"/>
  <c r="AA243" i="3"/>
  <c r="Y243" i="3"/>
  <c r="W243" i="3"/>
  <c r="BK243" i="3"/>
  <c r="N243" i="3"/>
  <c r="BE243" i="3" s="1"/>
  <c r="BI242" i="3"/>
  <c r="BH242" i="3"/>
  <c r="BG242" i="3"/>
  <c r="BF242" i="3"/>
  <c r="AA242" i="3"/>
  <c r="Y242" i="3"/>
  <c r="W242" i="3"/>
  <c r="BK242" i="3"/>
  <c r="N242" i="3"/>
  <c r="BE242" i="3" s="1"/>
  <c r="BI241" i="3"/>
  <c r="BH241" i="3"/>
  <c r="BG241" i="3"/>
  <c r="BF241" i="3"/>
  <c r="AA241" i="3"/>
  <c r="Y241" i="3"/>
  <c r="W241" i="3"/>
  <c r="BK241" i="3"/>
  <c r="N241" i="3"/>
  <c r="BE241" i="3" s="1"/>
  <c r="BI239" i="3"/>
  <c r="BH239" i="3"/>
  <c r="BG239" i="3"/>
  <c r="BF239" i="3"/>
  <c r="BE239" i="3"/>
  <c r="AA239" i="3"/>
  <c r="Y239" i="3"/>
  <c r="W239" i="3"/>
  <c r="BK239" i="3"/>
  <c r="N239" i="3"/>
  <c r="BI237" i="3"/>
  <c r="BH237" i="3"/>
  <c r="BG237" i="3"/>
  <c r="BF237" i="3"/>
  <c r="BE237" i="3"/>
  <c r="AA237" i="3"/>
  <c r="Y237" i="3"/>
  <c r="W237" i="3"/>
  <c r="BK237" i="3"/>
  <c r="N237" i="3"/>
  <c r="BI235" i="3"/>
  <c r="BH235" i="3"/>
  <c r="BG235" i="3"/>
  <c r="BF235" i="3"/>
  <c r="BE235" i="3"/>
  <c r="AA235" i="3"/>
  <c r="Y235" i="3"/>
  <c r="W235" i="3"/>
  <c r="BK235" i="3"/>
  <c r="N235" i="3"/>
  <c r="BI233" i="3"/>
  <c r="BH233" i="3"/>
  <c r="BG233" i="3"/>
  <c r="BF233" i="3"/>
  <c r="BE233" i="3"/>
  <c r="AA233" i="3"/>
  <c r="Y233" i="3"/>
  <c r="W233" i="3"/>
  <c r="BK233" i="3"/>
  <c r="N233" i="3"/>
  <c r="BI231" i="3"/>
  <c r="BH231" i="3"/>
  <c r="BG231" i="3"/>
  <c r="BF231" i="3"/>
  <c r="BE231" i="3"/>
  <c r="AA231" i="3"/>
  <c r="Y231" i="3"/>
  <c r="Y230" i="3" s="1"/>
  <c r="W231" i="3"/>
  <c r="W230" i="3" s="1"/>
  <c r="BK231" i="3"/>
  <c r="N231" i="3"/>
  <c r="BI229" i="3"/>
  <c r="BH229" i="3"/>
  <c r="BG229" i="3"/>
  <c r="BF229" i="3"/>
  <c r="AA229" i="3"/>
  <c r="Y229" i="3"/>
  <c r="W229" i="3"/>
  <c r="BK229" i="3"/>
  <c r="N229" i="3"/>
  <c r="BE229" i="3" s="1"/>
  <c r="BI228" i="3"/>
  <c r="BH228" i="3"/>
  <c r="BG228" i="3"/>
  <c r="BF228" i="3"/>
  <c r="AA228" i="3"/>
  <c r="Y228" i="3"/>
  <c r="W228" i="3"/>
  <c r="BK228" i="3"/>
  <c r="N228" i="3"/>
  <c r="BE228" i="3" s="1"/>
  <c r="BI227" i="3"/>
  <c r="BH227" i="3"/>
  <c r="BG227" i="3"/>
  <c r="BF227" i="3"/>
  <c r="AA227" i="3"/>
  <c r="Y227" i="3"/>
  <c r="W227" i="3"/>
  <c r="BK227" i="3"/>
  <c r="N227" i="3"/>
  <c r="BE227" i="3" s="1"/>
  <c r="BI225" i="3"/>
  <c r="BH225" i="3"/>
  <c r="BG225" i="3"/>
  <c r="BF225" i="3"/>
  <c r="AA225" i="3"/>
  <c r="Y225" i="3"/>
  <c r="W225" i="3"/>
  <c r="BK225" i="3"/>
  <c r="N225" i="3"/>
  <c r="BE225" i="3" s="1"/>
  <c r="BI221" i="3"/>
  <c r="BH221" i="3"/>
  <c r="BG221" i="3"/>
  <c r="BF221" i="3"/>
  <c r="AA221" i="3"/>
  <c r="Y221" i="3"/>
  <c r="W221" i="3"/>
  <c r="BK221" i="3"/>
  <c r="N221" i="3"/>
  <c r="BE221" i="3" s="1"/>
  <c r="BI219" i="3"/>
  <c r="BH219" i="3"/>
  <c r="BG219" i="3"/>
  <c r="BF219" i="3"/>
  <c r="AA219" i="3"/>
  <c r="Y219" i="3"/>
  <c r="W219" i="3"/>
  <c r="BK219" i="3"/>
  <c r="N219" i="3"/>
  <c r="BE219" i="3" s="1"/>
  <c r="BI217" i="3"/>
  <c r="BH217" i="3"/>
  <c r="BG217" i="3"/>
  <c r="BF217" i="3"/>
  <c r="BE217" i="3"/>
  <c r="AA217" i="3"/>
  <c r="Y217" i="3"/>
  <c r="W217" i="3"/>
  <c r="BK217" i="3"/>
  <c r="N217" i="3"/>
  <c r="BI215" i="3"/>
  <c r="BH215" i="3"/>
  <c r="BG215" i="3"/>
  <c r="BF215" i="3"/>
  <c r="AA215" i="3"/>
  <c r="Y215" i="3"/>
  <c r="W215" i="3"/>
  <c r="BK215" i="3"/>
  <c r="N215" i="3"/>
  <c r="BE215" i="3" s="1"/>
  <c r="BI213" i="3"/>
  <c r="BH213" i="3"/>
  <c r="BG213" i="3"/>
  <c r="BF213" i="3"/>
  <c r="AA213" i="3"/>
  <c r="Y213" i="3"/>
  <c r="W213" i="3"/>
  <c r="BK213" i="3"/>
  <c r="N213" i="3"/>
  <c r="BE213" i="3" s="1"/>
  <c r="BI211" i="3"/>
  <c r="BH211" i="3"/>
  <c r="BG211" i="3"/>
  <c r="BF211" i="3"/>
  <c r="AA211" i="3"/>
  <c r="Y211" i="3"/>
  <c r="W211" i="3"/>
  <c r="BK211" i="3"/>
  <c r="N211" i="3"/>
  <c r="BE211" i="3" s="1"/>
  <c r="BI209" i="3"/>
  <c r="BH209" i="3"/>
  <c r="BG209" i="3"/>
  <c r="BF209" i="3"/>
  <c r="BE209" i="3"/>
  <c r="AA209" i="3"/>
  <c r="Y209" i="3"/>
  <c r="Y208" i="3" s="1"/>
  <c r="W209" i="3"/>
  <c r="W208" i="3" s="1"/>
  <c r="BK209" i="3"/>
  <c r="N209" i="3"/>
  <c r="BI207" i="3"/>
  <c r="BH207" i="3"/>
  <c r="BG207" i="3"/>
  <c r="BF207" i="3"/>
  <c r="BE207" i="3"/>
  <c r="AA207" i="3"/>
  <c r="Y207" i="3"/>
  <c r="W207" i="3"/>
  <c r="BK207" i="3"/>
  <c r="N207" i="3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 s="1"/>
  <c r="BI203" i="3"/>
  <c r="BH203" i="3"/>
  <c r="BG203" i="3"/>
  <c r="BF203" i="3"/>
  <c r="AA203" i="3"/>
  <c r="Y203" i="3"/>
  <c r="W203" i="3"/>
  <c r="BK203" i="3"/>
  <c r="N203" i="3"/>
  <c r="BE203" i="3" s="1"/>
  <c r="BI201" i="3"/>
  <c r="BH201" i="3"/>
  <c r="BG201" i="3"/>
  <c r="BF201" i="3"/>
  <c r="BE201" i="3"/>
  <c r="AA201" i="3"/>
  <c r="Y201" i="3"/>
  <c r="W201" i="3"/>
  <c r="W200" i="3" s="1"/>
  <c r="BK201" i="3"/>
  <c r="N201" i="3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BE198" i="3"/>
  <c r="AA198" i="3"/>
  <c r="Y198" i="3"/>
  <c r="W198" i="3"/>
  <c r="W197" i="3" s="1"/>
  <c r="BK198" i="3"/>
  <c r="N198" i="3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1" i="3"/>
  <c r="BH191" i="3"/>
  <c r="BG191" i="3"/>
  <c r="BF191" i="3"/>
  <c r="BE191" i="3"/>
  <c r="AA191" i="3"/>
  <c r="Y191" i="3"/>
  <c r="W191" i="3"/>
  <c r="BK191" i="3"/>
  <c r="N191" i="3"/>
  <c r="BI187" i="3"/>
  <c r="BH187" i="3"/>
  <c r="BG187" i="3"/>
  <c r="BF187" i="3"/>
  <c r="AA187" i="3"/>
  <c r="AA186" i="3" s="1"/>
  <c r="Y187" i="3"/>
  <c r="W187" i="3"/>
  <c r="BK187" i="3"/>
  <c r="N187" i="3"/>
  <c r="BE187" i="3" s="1"/>
  <c r="BI185" i="3"/>
  <c r="BH185" i="3"/>
  <c r="BG185" i="3"/>
  <c r="BF185" i="3"/>
  <c r="BE185" i="3"/>
  <c r="AA185" i="3"/>
  <c r="Y185" i="3"/>
  <c r="W185" i="3"/>
  <c r="BK185" i="3"/>
  <c r="N185" i="3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1" i="3"/>
  <c r="BH181" i="3"/>
  <c r="BG181" i="3"/>
  <c r="BF181" i="3"/>
  <c r="AA181" i="3"/>
  <c r="Y181" i="3"/>
  <c r="W181" i="3"/>
  <c r="BK181" i="3"/>
  <c r="N181" i="3"/>
  <c r="BE181" i="3" s="1"/>
  <c r="BI179" i="3"/>
  <c r="BH179" i="3"/>
  <c r="BG179" i="3"/>
  <c r="BF179" i="3"/>
  <c r="BE179" i="3"/>
  <c r="AA179" i="3"/>
  <c r="Y179" i="3"/>
  <c r="W179" i="3"/>
  <c r="BK179" i="3"/>
  <c r="N179" i="3"/>
  <c r="BI177" i="3"/>
  <c r="BH177" i="3"/>
  <c r="BG177" i="3"/>
  <c r="BF177" i="3"/>
  <c r="AA177" i="3"/>
  <c r="AA176" i="3" s="1"/>
  <c r="Y177" i="3"/>
  <c r="W177" i="3"/>
  <c r="BK177" i="3"/>
  <c r="N177" i="3"/>
  <c r="BE177" i="3" s="1"/>
  <c r="BI174" i="3"/>
  <c r="BH174" i="3"/>
  <c r="BG174" i="3"/>
  <c r="BF174" i="3"/>
  <c r="AA174" i="3"/>
  <c r="Y174" i="3"/>
  <c r="W174" i="3"/>
  <c r="BK174" i="3"/>
  <c r="N174" i="3"/>
  <c r="BE174" i="3" s="1"/>
  <c r="BI173" i="3"/>
  <c r="BH173" i="3"/>
  <c r="BG173" i="3"/>
  <c r="BF173" i="3"/>
  <c r="BE173" i="3"/>
  <c r="AA173" i="3"/>
  <c r="Y173" i="3"/>
  <c r="Y172" i="3" s="1"/>
  <c r="W173" i="3"/>
  <c r="W172" i="3" s="1"/>
  <c r="BK173" i="3"/>
  <c r="N173" i="3"/>
  <c r="BI171" i="3"/>
  <c r="BH171" i="3"/>
  <c r="BG171" i="3"/>
  <c r="BF171" i="3"/>
  <c r="BE171" i="3"/>
  <c r="AA171" i="3"/>
  <c r="Y171" i="3"/>
  <c r="W171" i="3"/>
  <c r="BK171" i="3"/>
  <c r="N171" i="3"/>
  <c r="BI170" i="3"/>
  <c r="BH170" i="3"/>
  <c r="BG170" i="3"/>
  <c r="BF170" i="3"/>
  <c r="AA170" i="3"/>
  <c r="Y170" i="3"/>
  <c r="W170" i="3"/>
  <c r="BK170" i="3"/>
  <c r="N170" i="3"/>
  <c r="BE170" i="3" s="1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BE167" i="3"/>
  <c r="AA167" i="3"/>
  <c r="Y167" i="3"/>
  <c r="W167" i="3"/>
  <c r="BK167" i="3"/>
  <c r="N167" i="3"/>
  <c r="BI166" i="3"/>
  <c r="BH166" i="3"/>
  <c r="BG166" i="3"/>
  <c r="BF166" i="3"/>
  <c r="AA166" i="3"/>
  <c r="Y166" i="3"/>
  <c r="W166" i="3"/>
  <c r="BK166" i="3"/>
  <c r="N166" i="3"/>
  <c r="BE166" i="3" s="1"/>
  <c r="BI165" i="3"/>
  <c r="BH165" i="3"/>
  <c r="BG165" i="3"/>
  <c r="BF165" i="3"/>
  <c r="AA165" i="3"/>
  <c r="AA164" i="3" s="1"/>
  <c r="Y165" i="3"/>
  <c r="W165" i="3"/>
  <c r="W164" i="3" s="1"/>
  <c r="BK165" i="3"/>
  <c r="N165" i="3"/>
  <c r="BE165" i="3" s="1"/>
  <c r="BI162" i="3"/>
  <c r="BH162" i="3"/>
  <c r="BG162" i="3"/>
  <c r="BF162" i="3"/>
  <c r="AA162" i="3"/>
  <c r="Y162" i="3"/>
  <c r="W162" i="3"/>
  <c r="BK162" i="3"/>
  <c r="N162" i="3"/>
  <c r="BE162" i="3" s="1"/>
  <c r="BI160" i="3"/>
  <c r="BH160" i="3"/>
  <c r="BG160" i="3"/>
  <c r="BF160" i="3"/>
  <c r="BE160" i="3"/>
  <c r="AA160" i="3"/>
  <c r="Y160" i="3"/>
  <c r="W160" i="3"/>
  <c r="BK160" i="3"/>
  <c r="N160" i="3"/>
  <c r="BI156" i="3"/>
  <c r="BH156" i="3"/>
  <c r="BG156" i="3"/>
  <c r="BF156" i="3"/>
  <c r="AA156" i="3"/>
  <c r="Y156" i="3"/>
  <c r="W156" i="3"/>
  <c r="BK156" i="3"/>
  <c r="N156" i="3"/>
  <c r="BE156" i="3" s="1"/>
  <c r="BI152" i="3"/>
  <c r="BH152" i="3"/>
  <c r="BG152" i="3"/>
  <c r="BF152" i="3"/>
  <c r="BE152" i="3"/>
  <c r="AA152" i="3"/>
  <c r="Y152" i="3"/>
  <c r="W152" i="3"/>
  <c r="BK152" i="3"/>
  <c r="N152" i="3"/>
  <c r="BI150" i="3"/>
  <c r="BH150" i="3"/>
  <c r="BG150" i="3"/>
  <c r="BF150" i="3"/>
  <c r="AA150" i="3"/>
  <c r="AA149" i="3" s="1"/>
  <c r="Y150" i="3"/>
  <c r="W150" i="3"/>
  <c r="BK150" i="3"/>
  <c r="N150" i="3"/>
  <c r="BE150" i="3" s="1"/>
  <c r="BI147" i="3"/>
  <c r="BH147" i="3"/>
  <c r="BG147" i="3"/>
  <c r="BF147" i="3"/>
  <c r="AA147" i="3"/>
  <c r="Y147" i="3"/>
  <c r="W147" i="3"/>
  <c r="BK147" i="3"/>
  <c r="N147" i="3"/>
  <c r="BE147" i="3" s="1"/>
  <c r="BI142" i="3"/>
  <c r="BH142" i="3"/>
  <c r="BG142" i="3"/>
  <c r="BF142" i="3"/>
  <c r="BE142" i="3"/>
  <c r="AA142" i="3"/>
  <c r="Y142" i="3"/>
  <c r="W142" i="3"/>
  <c r="BK142" i="3"/>
  <c r="N142" i="3"/>
  <c r="BI137" i="3"/>
  <c r="BH137" i="3"/>
  <c r="BG137" i="3"/>
  <c r="BF137" i="3"/>
  <c r="AA137" i="3"/>
  <c r="Y137" i="3"/>
  <c r="W137" i="3"/>
  <c r="BK137" i="3"/>
  <c r="N137" i="3"/>
  <c r="BE137" i="3" s="1"/>
  <c r="BI132" i="3"/>
  <c r="BH132" i="3"/>
  <c r="BG132" i="3"/>
  <c r="BF132" i="3"/>
  <c r="AA132" i="3"/>
  <c r="Y132" i="3"/>
  <c r="W132" i="3"/>
  <c r="W131" i="3" s="1"/>
  <c r="BK132" i="3"/>
  <c r="N132" i="3"/>
  <c r="BE132" i="3" s="1"/>
  <c r="BI129" i="3"/>
  <c r="BH129" i="3"/>
  <c r="BG129" i="3"/>
  <c r="BF129" i="3"/>
  <c r="AA129" i="3"/>
  <c r="AA128" i="3" s="1"/>
  <c r="Y129" i="3"/>
  <c r="Y128" i="3" s="1"/>
  <c r="W129" i="3"/>
  <c r="W128" i="3" s="1"/>
  <c r="BK129" i="3"/>
  <c r="BK128" i="3" s="1"/>
  <c r="N128" i="3" s="1"/>
  <c r="N90" i="3" s="1"/>
  <c r="N129" i="3"/>
  <c r="BE129" i="3" s="1"/>
  <c r="M123" i="3"/>
  <c r="F123" i="3"/>
  <c r="M122" i="3"/>
  <c r="F122" i="3"/>
  <c r="F120" i="3"/>
  <c r="F118" i="3"/>
  <c r="M28" i="3"/>
  <c r="AS89" i="1" s="1"/>
  <c r="M84" i="3"/>
  <c r="M83" i="3"/>
  <c r="F83" i="3"/>
  <c r="F81" i="3"/>
  <c r="F79" i="3"/>
  <c r="O15" i="3"/>
  <c r="E15" i="3"/>
  <c r="F84" i="3" s="1"/>
  <c r="O14" i="3"/>
  <c r="M81" i="3"/>
  <c r="F6" i="3"/>
  <c r="Y266" i="2"/>
  <c r="AA186" i="2"/>
  <c r="AY88" i="1"/>
  <c r="AX88" i="1"/>
  <c r="BI341" i="2"/>
  <c r="BH341" i="2"/>
  <c r="BG341" i="2"/>
  <c r="BF341" i="2"/>
  <c r="AA341" i="2"/>
  <c r="Y341" i="2"/>
  <c r="W341" i="2"/>
  <c r="BK341" i="2"/>
  <c r="N341" i="2"/>
  <c r="BE341" i="2" s="1"/>
  <c r="BI337" i="2"/>
  <c r="BH337" i="2"/>
  <c r="BG337" i="2"/>
  <c r="BF337" i="2"/>
  <c r="BE337" i="2"/>
  <c r="AA337" i="2"/>
  <c r="Y337" i="2"/>
  <c r="W337" i="2"/>
  <c r="BK337" i="2"/>
  <c r="N337" i="2"/>
  <c r="BI335" i="2"/>
  <c r="BH335" i="2"/>
  <c r="BG335" i="2"/>
  <c r="BF335" i="2"/>
  <c r="BE335" i="2"/>
  <c r="AA335" i="2"/>
  <c r="Y335" i="2"/>
  <c r="W335" i="2"/>
  <c r="BK335" i="2"/>
  <c r="N335" i="2"/>
  <c r="BI333" i="2"/>
  <c r="BH333" i="2"/>
  <c r="BG333" i="2"/>
  <c r="BF333" i="2"/>
  <c r="BE333" i="2"/>
  <c r="AA333" i="2"/>
  <c r="Y333" i="2"/>
  <c r="W333" i="2"/>
  <c r="BK333" i="2"/>
  <c r="N333" i="2"/>
  <c r="BI326" i="2"/>
  <c r="BH326" i="2"/>
  <c r="BG326" i="2"/>
  <c r="BF326" i="2"/>
  <c r="BE326" i="2"/>
  <c r="AA326" i="2"/>
  <c r="Y326" i="2"/>
  <c r="W326" i="2"/>
  <c r="BK326" i="2"/>
  <c r="N326" i="2"/>
  <c r="BI319" i="2"/>
  <c r="BH319" i="2"/>
  <c r="BG319" i="2"/>
  <c r="BF319" i="2"/>
  <c r="BE319" i="2"/>
  <c r="AA319" i="2"/>
  <c r="Y319" i="2"/>
  <c r="W319" i="2"/>
  <c r="BK319" i="2"/>
  <c r="N319" i="2"/>
  <c r="BI314" i="2"/>
  <c r="BH314" i="2"/>
  <c r="BG314" i="2"/>
  <c r="BF314" i="2"/>
  <c r="BE314" i="2"/>
  <c r="AA314" i="2"/>
  <c r="AA313" i="2" s="1"/>
  <c r="Y314" i="2"/>
  <c r="Y313" i="2" s="1"/>
  <c r="W314" i="2"/>
  <c r="W313" i="2" s="1"/>
  <c r="BK314" i="2"/>
  <c r="N314" i="2"/>
  <c r="BI307" i="2"/>
  <c r="BH307" i="2"/>
  <c r="BG307" i="2"/>
  <c r="BF307" i="2"/>
  <c r="AA307" i="2"/>
  <c r="Y307" i="2"/>
  <c r="W307" i="2"/>
  <c r="BK307" i="2"/>
  <c r="N307" i="2"/>
  <c r="BE307" i="2" s="1"/>
  <c r="BI301" i="2"/>
  <c r="BH301" i="2"/>
  <c r="BG301" i="2"/>
  <c r="BF301" i="2"/>
  <c r="AA301" i="2"/>
  <c r="Y301" i="2"/>
  <c r="W301" i="2"/>
  <c r="BK301" i="2"/>
  <c r="N301" i="2"/>
  <c r="BE301" i="2" s="1"/>
  <c r="BI295" i="2"/>
  <c r="BH295" i="2"/>
  <c r="BG295" i="2"/>
  <c r="BF295" i="2"/>
  <c r="AA295" i="2"/>
  <c r="Y295" i="2"/>
  <c r="W295" i="2"/>
  <c r="W288" i="2" s="1"/>
  <c r="BK295" i="2"/>
  <c r="N295" i="2"/>
  <c r="BE295" i="2" s="1"/>
  <c r="BI289" i="2"/>
  <c r="BH289" i="2"/>
  <c r="BG289" i="2"/>
  <c r="BF289" i="2"/>
  <c r="AA289" i="2"/>
  <c r="Y289" i="2"/>
  <c r="Y288" i="2" s="1"/>
  <c r="W289" i="2"/>
  <c r="BK289" i="2"/>
  <c r="N289" i="2"/>
  <c r="BE289" i="2" s="1"/>
  <c r="BI287" i="2"/>
  <c r="BH287" i="2"/>
  <c r="BG287" i="2"/>
  <c r="BF287" i="2"/>
  <c r="BE287" i="2"/>
  <c r="AA287" i="2"/>
  <c r="Y287" i="2"/>
  <c r="W287" i="2"/>
  <c r="BK287" i="2"/>
  <c r="N287" i="2"/>
  <c r="BI286" i="2"/>
  <c r="BH286" i="2"/>
  <c r="BG286" i="2"/>
  <c r="BF286" i="2"/>
  <c r="BE286" i="2"/>
  <c r="AA286" i="2"/>
  <c r="Y286" i="2"/>
  <c r="W286" i="2"/>
  <c r="BK286" i="2"/>
  <c r="N286" i="2"/>
  <c r="BI285" i="2"/>
  <c r="BH285" i="2"/>
  <c r="BG285" i="2"/>
  <c r="BF285" i="2"/>
  <c r="BE285" i="2"/>
  <c r="AA285" i="2"/>
  <c r="Y285" i="2"/>
  <c r="W285" i="2"/>
  <c r="BK285" i="2"/>
  <c r="N285" i="2"/>
  <c r="BI283" i="2"/>
  <c r="BH283" i="2"/>
  <c r="BG283" i="2"/>
  <c r="BF283" i="2"/>
  <c r="BE283" i="2"/>
  <c r="AA283" i="2"/>
  <c r="Y283" i="2"/>
  <c r="W283" i="2"/>
  <c r="BK283" i="2"/>
  <c r="N283" i="2"/>
  <c r="BI281" i="2"/>
  <c r="BH281" i="2"/>
  <c r="BG281" i="2"/>
  <c r="BF281" i="2"/>
  <c r="BE281" i="2"/>
  <c r="AA281" i="2"/>
  <c r="Y281" i="2"/>
  <c r="W281" i="2"/>
  <c r="BK281" i="2"/>
  <c r="N281" i="2"/>
  <c r="BI277" i="2"/>
  <c r="BH277" i="2"/>
  <c r="BG277" i="2"/>
  <c r="BF277" i="2"/>
  <c r="BE277" i="2"/>
  <c r="AA277" i="2"/>
  <c r="Y277" i="2"/>
  <c r="W277" i="2"/>
  <c r="BK277" i="2"/>
  <c r="N277" i="2"/>
  <c r="BI275" i="2"/>
  <c r="BH275" i="2"/>
  <c r="BG275" i="2"/>
  <c r="BF275" i="2"/>
  <c r="BE275" i="2"/>
  <c r="AA275" i="2"/>
  <c r="Y275" i="2"/>
  <c r="W275" i="2"/>
  <c r="BK275" i="2"/>
  <c r="N275" i="2"/>
  <c r="BI273" i="2"/>
  <c r="BH273" i="2"/>
  <c r="BG273" i="2"/>
  <c r="BF273" i="2"/>
  <c r="BE273" i="2"/>
  <c r="AA273" i="2"/>
  <c r="Y273" i="2"/>
  <c r="W273" i="2"/>
  <c r="BK273" i="2"/>
  <c r="N273" i="2"/>
  <c r="BI271" i="2"/>
  <c r="BH271" i="2"/>
  <c r="BG271" i="2"/>
  <c r="BF271" i="2"/>
  <c r="BE271" i="2"/>
  <c r="AA271" i="2"/>
  <c r="Y271" i="2"/>
  <c r="W271" i="2"/>
  <c r="BK271" i="2"/>
  <c r="N271" i="2"/>
  <c r="BI269" i="2"/>
  <c r="BH269" i="2"/>
  <c r="BG269" i="2"/>
  <c r="BF269" i="2"/>
  <c r="BE269" i="2"/>
  <c r="AA269" i="2"/>
  <c r="Y269" i="2"/>
  <c r="W269" i="2"/>
  <c r="BK269" i="2"/>
  <c r="N269" i="2"/>
  <c r="BI267" i="2"/>
  <c r="BH267" i="2"/>
  <c r="BG267" i="2"/>
  <c r="BF267" i="2"/>
  <c r="BE267" i="2"/>
  <c r="AA267" i="2"/>
  <c r="AA266" i="2" s="1"/>
  <c r="Y267" i="2"/>
  <c r="W267" i="2"/>
  <c r="W266" i="2" s="1"/>
  <c r="BK267" i="2"/>
  <c r="N267" i="2"/>
  <c r="BI265" i="2"/>
  <c r="BH265" i="2"/>
  <c r="BG265" i="2"/>
  <c r="BF265" i="2"/>
  <c r="AA265" i="2"/>
  <c r="Y265" i="2"/>
  <c r="W265" i="2"/>
  <c r="BK265" i="2"/>
  <c r="N265" i="2"/>
  <c r="BE265" i="2" s="1"/>
  <c r="BI264" i="2"/>
  <c r="BH264" i="2"/>
  <c r="BG264" i="2"/>
  <c r="BF264" i="2"/>
  <c r="AA264" i="2"/>
  <c r="Y264" i="2"/>
  <c r="W264" i="2"/>
  <c r="BK264" i="2"/>
  <c r="N264" i="2"/>
  <c r="BE264" i="2" s="1"/>
  <c r="BI263" i="2"/>
  <c r="BH263" i="2"/>
  <c r="BG263" i="2"/>
  <c r="BF263" i="2"/>
  <c r="AA263" i="2"/>
  <c r="Y263" i="2"/>
  <c r="W263" i="2"/>
  <c r="BK263" i="2"/>
  <c r="N263" i="2"/>
  <c r="BE263" i="2" s="1"/>
  <c r="BI261" i="2"/>
  <c r="BH261" i="2"/>
  <c r="BG261" i="2"/>
  <c r="BF261" i="2"/>
  <c r="AA261" i="2"/>
  <c r="Y261" i="2"/>
  <c r="W261" i="2"/>
  <c r="BK261" i="2"/>
  <c r="N261" i="2"/>
  <c r="BE261" i="2" s="1"/>
  <c r="BI260" i="2"/>
  <c r="BH260" i="2"/>
  <c r="BG260" i="2"/>
  <c r="BF260" i="2"/>
  <c r="AA260" i="2"/>
  <c r="Y260" i="2"/>
  <c r="W260" i="2"/>
  <c r="BK260" i="2"/>
  <c r="N260" i="2"/>
  <c r="BE260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 s="1"/>
  <c r="BI255" i="2"/>
  <c r="BH255" i="2"/>
  <c r="BG255" i="2"/>
  <c r="BF255" i="2"/>
  <c r="AA255" i="2"/>
  <c r="Y255" i="2"/>
  <c r="W255" i="2"/>
  <c r="BK255" i="2"/>
  <c r="N255" i="2"/>
  <c r="BE255" i="2" s="1"/>
  <c r="BI254" i="2"/>
  <c r="BH254" i="2"/>
  <c r="BG254" i="2"/>
  <c r="BF254" i="2"/>
  <c r="AA254" i="2"/>
  <c r="Y254" i="2"/>
  <c r="W254" i="2"/>
  <c r="BK254" i="2"/>
  <c r="N254" i="2"/>
  <c r="BE254" i="2" s="1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Y251" i="2"/>
  <c r="W251" i="2"/>
  <c r="BK251" i="2"/>
  <c r="N251" i="2"/>
  <c r="BE251" i="2" s="1"/>
  <c r="BI249" i="2"/>
  <c r="BH249" i="2"/>
  <c r="BG249" i="2"/>
  <c r="BF249" i="2"/>
  <c r="AA249" i="2"/>
  <c r="AA246" i="2" s="1"/>
  <c r="Y249" i="2"/>
  <c r="W249" i="2"/>
  <c r="BK249" i="2"/>
  <c r="N249" i="2"/>
  <c r="BE249" i="2" s="1"/>
  <c r="BI247" i="2"/>
  <c r="BH247" i="2"/>
  <c r="BG247" i="2"/>
  <c r="BF247" i="2"/>
  <c r="AA247" i="2"/>
  <c r="Y247" i="2"/>
  <c r="Y246" i="2" s="1"/>
  <c r="W247" i="2"/>
  <c r="W246" i="2" s="1"/>
  <c r="BK247" i="2"/>
  <c r="N247" i="2"/>
  <c r="BE247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0" i="2"/>
  <c r="BH240" i="2"/>
  <c r="BG240" i="2"/>
  <c r="BF240" i="2"/>
  <c r="AA240" i="2"/>
  <c r="Y240" i="2"/>
  <c r="W240" i="2"/>
  <c r="BK240" i="2"/>
  <c r="N240" i="2"/>
  <c r="BE240" i="2" s="1"/>
  <c r="BI238" i="2"/>
  <c r="BH238" i="2"/>
  <c r="BG238" i="2"/>
  <c r="BF238" i="2"/>
  <c r="AA238" i="2"/>
  <c r="Y238" i="2"/>
  <c r="W238" i="2"/>
  <c r="BK238" i="2"/>
  <c r="N238" i="2"/>
  <c r="BE238" i="2" s="1"/>
  <c r="BI236" i="2"/>
  <c r="BH236" i="2"/>
  <c r="BG236" i="2"/>
  <c r="BF236" i="2"/>
  <c r="AA236" i="2"/>
  <c r="Y236" i="2"/>
  <c r="W236" i="2"/>
  <c r="BK236" i="2"/>
  <c r="N236" i="2"/>
  <c r="BE236" i="2" s="1"/>
  <c r="BI234" i="2"/>
  <c r="BH234" i="2"/>
  <c r="BG234" i="2"/>
  <c r="BF234" i="2"/>
  <c r="AA234" i="2"/>
  <c r="Y234" i="2"/>
  <c r="W234" i="2"/>
  <c r="BK234" i="2"/>
  <c r="N234" i="2"/>
  <c r="BE234" i="2" s="1"/>
  <c r="BI231" i="2"/>
  <c r="BH231" i="2"/>
  <c r="BG231" i="2"/>
  <c r="BF231" i="2"/>
  <c r="AA231" i="2"/>
  <c r="AA230" i="2" s="1"/>
  <c r="Y231" i="2"/>
  <c r="W231" i="2"/>
  <c r="W230" i="2" s="1"/>
  <c r="BK231" i="2"/>
  <c r="N231" i="2"/>
  <c r="BE231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3" i="2"/>
  <c r="BH223" i="2"/>
  <c r="BG223" i="2"/>
  <c r="BF223" i="2"/>
  <c r="AA223" i="2"/>
  <c r="Y223" i="2"/>
  <c r="W223" i="2"/>
  <c r="BK223" i="2"/>
  <c r="N223" i="2"/>
  <c r="BE223" i="2" s="1"/>
  <c r="BI221" i="2"/>
  <c r="BH221" i="2"/>
  <c r="BG221" i="2"/>
  <c r="BF221" i="2"/>
  <c r="AA221" i="2"/>
  <c r="Y221" i="2"/>
  <c r="W221" i="2"/>
  <c r="BK221" i="2"/>
  <c r="N221" i="2"/>
  <c r="BE221" i="2" s="1"/>
  <c r="BI219" i="2"/>
  <c r="BH219" i="2"/>
  <c r="BG219" i="2"/>
  <c r="BF219" i="2"/>
  <c r="AA219" i="2"/>
  <c r="Y219" i="2"/>
  <c r="W219" i="2"/>
  <c r="BK219" i="2"/>
  <c r="N219" i="2"/>
  <c r="BE219" i="2" s="1"/>
  <c r="BI217" i="2"/>
  <c r="BH217" i="2"/>
  <c r="BG217" i="2"/>
  <c r="BF217" i="2"/>
  <c r="AA217" i="2"/>
  <c r="Y217" i="2"/>
  <c r="W217" i="2"/>
  <c r="BK217" i="2"/>
  <c r="N217" i="2"/>
  <c r="BE217" i="2" s="1"/>
  <c r="BI215" i="2"/>
  <c r="BH215" i="2"/>
  <c r="BG215" i="2"/>
  <c r="BF215" i="2"/>
  <c r="AA215" i="2"/>
  <c r="Y215" i="2"/>
  <c r="W215" i="2"/>
  <c r="BK215" i="2"/>
  <c r="N215" i="2"/>
  <c r="BE215" i="2" s="1"/>
  <c r="BI213" i="2"/>
  <c r="BH213" i="2"/>
  <c r="BG213" i="2"/>
  <c r="BF213" i="2"/>
  <c r="AA213" i="2"/>
  <c r="Y213" i="2"/>
  <c r="W213" i="2"/>
  <c r="BK213" i="2"/>
  <c r="N213" i="2"/>
  <c r="BE213" i="2" s="1"/>
  <c r="BI211" i="2"/>
  <c r="BH211" i="2"/>
  <c r="BG211" i="2"/>
  <c r="BF211" i="2"/>
  <c r="BE211" i="2"/>
  <c r="AA211" i="2"/>
  <c r="Y211" i="2"/>
  <c r="W211" i="2"/>
  <c r="BK211" i="2"/>
  <c r="N211" i="2"/>
  <c r="BI209" i="2"/>
  <c r="BH209" i="2"/>
  <c r="BG209" i="2"/>
  <c r="BF209" i="2"/>
  <c r="AA209" i="2"/>
  <c r="Y209" i="2"/>
  <c r="W209" i="2"/>
  <c r="BK209" i="2"/>
  <c r="N209" i="2"/>
  <c r="BE209" i="2" s="1"/>
  <c r="BI207" i="2"/>
  <c r="BH207" i="2"/>
  <c r="BG207" i="2"/>
  <c r="BF207" i="2"/>
  <c r="AA207" i="2"/>
  <c r="Y207" i="2"/>
  <c r="W207" i="2"/>
  <c r="BK207" i="2"/>
  <c r="N207" i="2"/>
  <c r="BE207" i="2" s="1"/>
  <c r="BI205" i="2"/>
  <c r="BH205" i="2"/>
  <c r="BG205" i="2"/>
  <c r="BF205" i="2"/>
  <c r="AA205" i="2"/>
  <c r="Y205" i="2"/>
  <c r="W205" i="2"/>
  <c r="BK205" i="2"/>
  <c r="N205" i="2"/>
  <c r="BE205" i="2" s="1"/>
  <c r="BI203" i="2"/>
  <c r="BH203" i="2"/>
  <c r="BG203" i="2"/>
  <c r="BF203" i="2"/>
  <c r="BE203" i="2"/>
  <c r="AA203" i="2"/>
  <c r="Y203" i="2"/>
  <c r="W203" i="2"/>
  <c r="W198" i="2" s="1"/>
  <c r="BK203" i="2"/>
  <c r="N203" i="2"/>
  <c r="BI201" i="2"/>
  <c r="BH201" i="2"/>
  <c r="BG201" i="2"/>
  <c r="BF201" i="2"/>
  <c r="AA201" i="2"/>
  <c r="Y201" i="2"/>
  <c r="W201" i="2"/>
  <c r="BK201" i="2"/>
  <c r="N201" i="2"/>
  <c r="BE201" i="2" s="1"/>
  <c r="BI199" i="2"/>
  <c r="BH199" i="2"/>
  <c r="BG199" i="2"/>
  <c r="BF199" i="2"/>
  <c r="BE199" i="2"/>
  <c r="AA199" i="2"/>
  <c r="Y199" i="2"/>
  <c r="Y198" i="2" s="1"/>
  <c r="W199" i="2"/>
  <c r="BK199" i="2"/>
  <c r="N199" i="2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AA195" i="2"/>
  <c r="Y195" i="2"/>
  <c r="W195" i="2"/>
  <c r="BK195" i="2"/>
  <c r="N195" i="2"/>
  <c r="BE195" i="2" s="1"/>
  <c r="BI193" i="2"/>
  <c r="BH193" i="2"/>
  <c r="BG193" i="2"/>
  <c r="BF193" i="2"/>
  <c r="AA193" i="2"/>
  <c r="Y193" i="2"/>
  <c r="W193" i="2"/>
  <c r="BK193" i="2"/>
  <c r="N193" i="2"/>
  <c r="BE193" i="2" s="1"/>
  <c r="BI191" i="2"/>
  <c r="BH191" i="2"/>
  <c r="BG191" i="2"/>
  <c r="BF191" i="2"/>
  <c r="BE191" i="2"/>
  <c r="AA191" i="2"/>
  <c r="Y191" i="2"/>
  <c r="W191" i="2"/>
  <c r="BK191" i="2"/>
  <c r="N191" i="2"/>
  <c r="BI189" i="2"/>
  <c r="BH189" i="2"/>
  <c r="BG189" i="2"/>
  <c r="BF189" i="2"/>
  <c r="BE189" i="2"/>
  <c r="AA189" i="2"/>
  <c r="AA188" i="2" s="1"/>
  <c r="Y189" i="2"/>
  <c r="Y188" i="2" s="1"/>
  <c r="W189" i="2"/>
  <c r="W188" i="2" s="1"/>
  <c r="BK189" i="2"/>
  <c r="N189" i="2"/>
  <c r="BI187" i="2"/>
  <c r="BH187" i="2"/>
  <c r="BG187" i="2"/>
  <c r="BF187" i="2"/>
  <c r="BE187" i="2"/>
  <c r="AA187" i="2"/>
  <c r="Y187" i="2"/>
  <c r="Y186" i="2" s="1"/>
  <c r="W187" i="2"/>
  <c r="W186" i="2" s="1"/>
  <c r="BK187" i="2"/>
  <c r="BK186" i="2" s="1"/>
  <c r="N186" i="2" s="1"/>
  <c r="N97" i="2" s="1"/>
  <c r="N187" i="2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BE184" i="2"/>
  <c r="AA184" i="2"/>
  <c r="AA183" i="2" s="1"/>
  <c r="Y184" i="2"/>
  <c r="Y183" i="2" s="1"/>
  <c r="W184" i="2"/>
  <c r="W183" i="2" s="1"/>
  <c r="BK184" i="2"/>
  <c r="N184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BE176" i="2"/>
  <c r="AA176" i="2"/>
  <c r="Y176" i="2"/>
  <c r="W176" i="2"/>
  <c r="W173" i="2" s="1"/>
  <c r="W172" i="2" s="1"/>
  <c r="BK176" i="2"/>
  <c r="N176" i="2"/>
  <c r="BI174" i="2"/>
  <c r="BH174" i="2"/>
  <c r="BG174" i="2"/>
  <c r="BF174" i="2"/>
  <c r="AA174" i="2"/>
  <c r="Y174" i="2"/>
  <c r="Y173" i="2" s="1"/>
  <c r="W174" i="2"/>
  <c r="BK174" i="2"/>
  <c r="N174" i="2"/>
  <c r="BE174" i="2" s="1"/>
  <c r="BI171" i="2"/>
  <c r="BH171" i="2"/>
  <c r="BG171" i="2"/>
  <c r="BF171" i="2"/>
  <c r="AA171" i="2"/>
  <c r="AA169" i="2" s="1"/>
  <c r="Y171" i="2"/>
  <c r="W171" i="2"/>
  <c r="BK171" i="2"/>
  <c r="N171" i="2"/>
  <c r="BE171" i="2" s="1"/>
  <c r="BI170" i="2"/>
  <c r="BH170" i="2"/>
  <c r="BG170" i="2"/>
  <c r="BF170" i="2"/>
  <c r="BE170" i="2"/>
  <c r="AA170" i="2"/>
  <c r="Y170" i="2"/>
  <c r="Y169" i="2" s="1"/>
  <c r="W170" i="2"/>
  <c r="W169" i="2" s="1"/>
  <c r="BK170" i="2"/>
  <c r="N170" i="2"/>
  <c r="BI167" i="2"/>
  <c r="BH167" i="2"/>
  <c r="BG167" i="2"/>
  <c r="BF167" i="2"/>
  <c r="BE167" i="2"/>
  <c r="AA167" i="2"/>
  <c r="Y167" i="2"/>
  <c r="W167" i="2"/>
  <c r="BK167" i="2"/>
  <c r="N167" i="2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AA158" i="2" s="1"/>
  <c r="Y159" i="2"/>
  <c r="W159" i="2"/>
  <c r="W158" i="2" s="1"/>
  <c r="BK159" i="2"/>
  <c r="N159" i="2"/>
  <c r="BE159" i="2" s="1"/>
  <c r="BI156" i="2"/>
  <c r="BH156" i="2"/>
  <c r="BG156" i="2"/>
  <c r="BF156" i="2"/>
  <c r="AA156" i="2"/>
  <c r="Y156" i="2"/>
  <c r="W156" i="2"/>
  <c r="BK156" i="2"/>
  <c r="N156" i="2"/>
  <c r="BE156" i="2" s="1"/>
  <c r="BI154" i="2"/>
  <c r="BH154" i="2"/>
  <c r="BG154" i="2"/>
  <c r="BF154" i="2"/>
  <c r="BE154" i="2"/>
  <c r="AA154" i="2"/>
  <c r="Y154" i="2"/>
  <c r="W154" i="2"/>
  <c r="BK154" i="2"/>
  <c r="N154" i="2"/>
  <c r="BI152" i="2"/>
  <c r="BH152" i="2"/>
  <c r="BG152" i="2"/>
  <c r="BF152" i="2"/>
  <c r="AA152" i="2"/>
  <c r="Y152" i="2"/>
  <c r="W152" i="2"/>
  <c r="BK152" i="2"/>
  <c r="N152" i="2"/>
  <c r="BE152" i="2" s="1"/>
  <c r="BI150" i="2"/>
  <c r="BH150" i="2"/>
  <c r="BG150" i="2"/>
  <c r="BF150" i="2"/>
  <c r="AA150" i="2"/>
  <c r="AA149" i="2" s="1"/>
  <c r="Y150" i="2"/>
  <c r="Y149" i="2" s="1"/>
  <c r="W150" i="2"/>
  <c r="W149" i="2" s="1"/>
  <c r="BK150" i="2"/>
  <c r="N150" i="2"/>
  <c r="BE150" i="2" s="1"/>
  <c r="BI146" i="2"/>
  <c r="BH146" i="2"/>
  <c r="BG146" i="2"/>
  <c r="BF146" i="2"/>
  <c r="AA146" i="2"/>
  <c r="Y146" i="2"/>
  <c r="W146" i="2"/>
  <c r="BK146" i="2"/>
  <c r="N146" i="2"/>
  <c r="BE146" i="2" s="1"/>
  <c r="BI143" i="2"/>
  <c r="BH143" i="2"/>
  <c r="BG143" i="2"/>
  <c r="BF143" i="2"/>
  <c r="AA143" i="2"/>
  <c r="Y143" i="2"/>
  <c r="W143" i="2"/>
  <c r="BK143" i="2"/>
  <c r="N143" i="2"/>
  <c r="BE143" i="2" s="1"/>
  <c r="BI138" i="2"/>
  <c r="BH138" i="2"/>
  <c r="BG138" i="2"/>
  <c r="BF138" i="2"/>
  <c r="AA138" i="2"/>
  <c r="Y138" i="2"/>
  <c r="W138" i="2"/>
  <c r="BK138" i="2"/>
  <c r="N138" i="2"/>
  <c r="BE138" i="2" s="1"/>
  <c r="BI133" i="2"/>
  <c r="BH133" i="2"/>
  <c r="BG133" i="2"/>
  <c r="BF133" i="2"/>
  <c r="AA133" i="2"/>
  <c r="Y133" i="2"/>
  <c r="Y127" i="2" s="1"/>
  <c r="W133" i="2"/>
  <c r="BK133" i="2"/>
  <c r="N133" i="2"/>
  <c r="BE133" i="2" s="1"/>
  <c r="BI128" i="2"/>
  <c r="BH128" i="2"/>
  <c r="BG128" i="2"/>
  <c r="BF128" i="2"/>
  <c r="AA128" i="2"/>
  <c r="AA127" i="2" s="1"/>
  <c r="Y128" i="2"/>
  <c r="W128" i="2"/>
  <c r="BK128" i="2"/>
  <c r="N128" i="2"/>
  <c r="BE128" i="2" s="1"/>
  <c r="M122" i="2"/>
  <c r="F122" i="2"/>
  <c r="M121" i="2"/>
  <c r="F121" i="2"/>
  <c r="F119" i="2"/>
  <c r="F117" i="2"/>
  <c r="M28" i="2"/>
  <c r="AS88" i="1" s="1"/>
  <c r="M84" i="2"/>
  <c r="F84" i="2"/>
  <c r="M83" i="2"/>
  <c r="F83" i="2"/>
  <c r="F81" i="2"/>
  <c r="F79" i="2"/>
  <c r="O15" i="2"/>
  <c r="E15" i="2"/>
  <c r="O14" i="2"/>
  <c r="M81" i="2"/>
  <c r="F6" i="2"/>
  <c r="AK27" i="1"/>
  <c r="AS87" i="1"/>
  <c r="AM83" i="1"/>
  <c r="L83" i="1"/>
  <c r="AM82" i="1"/>
  <c r="L82" i="1"/>
  <c r="AM80" i="1"/>
  <c r="L80" i="1"/>
  <c r="L78" i="1"/>
  <c r="L77" i="1"/>
  <c r="BK280" i="4" l="1"/>
  <c r="N280" i="4" s="1"/>
  <c r="N103" i="4" s="1"/>
  <c r="BK255" i="4"/>
  <c r="N255" i="4" s="1"/>
  <c r="N102" i="4" s="1"/>
  <c r="BK232" i="4"/>
  <c r="N232" i="4" s="1"/>
  <c r="N101" i="4" s="1"/>
  <c r="BK216" i="4"/>
  <c r="N216" i="4" s="1"/>
  <c r="N100" i="4" s="1"/>
  <c r="BK204" i="4"/>
  <c r="N204" i="4" s="1"/>
  <c r="N99" i="4" s="1"/>
  <c r="BK188" i="4"/>
  <c r="N188" i="4" s="1"/>
  <c r="N98" i="4" s="1"/>
  <c r="BK179" i="4"/>
  <c r="N179" i="4" s="1"/>
  <c r="N97" i="4" s="1"/>
  <c r="BK176" i="4"/>
  <c r="N176" i="4" s="1"/>
  <c r="N96" i="4" s="1"/>
  <c r="BK163" i="4"/>
  <c r="N163" i="4" s="1"/>
  <c r="N93" i="4" s="1"/>
  <c r="BK155" i="4"/>
  <c r="N155" i="4" s="1"/>
  <c r="N92" i="4" s="1"/>
  <c r="BK146" i="4"/>
  <c r="N146" i="4" s="1"/>
  <c r="N91" i="4" s="1"/>
  <c r="H34" i="4"/>
  <c r="BB90" i="1" s="1"/>
  <c r="H32" i="4"/>
  <c r="AZ90" i="1" s="1"/>
  <c r="BK245" i="3"/>
  <c r="N245" i="3" s="1"/>
  <c r="N102" i="3" s="1"/>
  <c r="BK230" i="3"/>
  <c r="N230" i="3" s="1"/>
  <c r="N101" i="3" s="1"/>
  <c r="BK200" i="3"/>
  <c r="N200" i="3" s="1"/>
  <c r="N99" i="3" s="1"/>
  <c r="BK176" i="3"/>
  <c r="BK149" i="3"/>
  <c r="N149" i="3" s="1"/>
  <c r="N92" i="3" s="1"/>
  <c r="BK230" i="2"/>
  <c r="N230" i="2" s="1"/>
  <c r="N100" i="2" s="1"/>
  <c r="BK246" i="2"/>
  <c r="N246" i="2" s="1"/>
  <c r="N101" i="2" s="1"/>
  <c r="BK313" i="2"/>
  <c r="N313" i="2" s="1"/>
  <c r="N104" i="2" s="1"/>
  <c r="BK288" i="2"/>
  <c r="N288" i="2" s="1"/>
  <c r="N103" i="2" s="1"/>
  <c r="BK158" i="2"/>
  <c r="N158" i="2" s="1"/>
  <c r="N92" i="2" s="1"/>
  <c r="BK169" i="2"/>
  <c r="N169" i="2" s="1"/>
  <c r="N93" i="2" s="1"/>
  <c r="H36" i="2"/>
  <c r="BD88" i="1" s="1"/>
  <c r="BK188" i="2"/>
  <c r="N188" i="2" s="1"/>
  <c r="N98" i="2" s="1"/>
  <c r="BK198" i="2"/>
  <c r="N198" i="2" s="1"/>
  <c r="N99" i="2" s="1"/>
  <c r="BK149" i="2"/>
  <c r="N149" i="2" s="1"/>
  <c r="N91" i="2" s="1"/>
  <c r="BK266" i="2"/>
  <c r="N266" i="2" s="1"/>
  <c r="N102" i="2" s="1"/>
  <c r="BK173" i="2"/>
  <c r="BK127" i="2"/>
  <c r="N127" i="2" s="1"/>
  <c r="N90" i="2" s="1"/>
  <c r="H35" i="2"/>
  <c r="BC88" i="1" s="1"/>
  <c r="H32" i="2"/>
  <c r="AZ88" i="1" s="1"/>
  <c r="W166" i="4"/>
  <c r="AA126" i="2"/>
  <c r="W127" i="2"/>
  <c r="W126" i="2" s="1"/>
  <c r="W125" i="2" s="1"/>
  <c r="AU88" i="1" s="1"/>
  <c r="M33" i="2"/>
  <c r="AW88" i="1" s="1"/>
  <c r="Y158" i="2"/>
  <c r="Y126" i="2" s="1"/>
  <c r="BK183" i="2"/>
  <c r="N183" i="2" s="1"/>
  <c r="N96" i="2" s="1"/>
  <c r="AA288" i="2"/>
  <c r="Y186" i="3"/>
  <c r="F78" i="2"/>
  <c r="F116" i="2"/>
  <c r="M119" i="2"/>
  <c r="H34" i="2"/>
  <c r="BB88" i="1" s="1"/>
  <c r="AA173" i="2"/>
  <c r="Y230" i="2"/>
  <c r="Y172" i="2" s="1"/>
  <c r="BK131" i="3"/>
  <c r="M32" i="2"/>
  <c r="AV88" i="1" s="1"/>
  <c r="AT88" i="1" s="1"/>
  <c r="H32" i="3"/>
  <c r="AZ89" i="1" s="1"/>
  <c r="M32" i="3"/>
  <c r="AV89" i="1" s="1"/>
  <c r="Y125" i="4"/>
  <c r="N173" i="2"/>
  <c r="N95" i="2" s="1"/>
  <c r="AA198" i="2"/>
  <c r="F78" i="3"/>
  <c r="F117" i="3"/>
  <c r="H35" i="3"/>
  <c r="BC89" i="1" s="1"/>
  <c r="BK164" i="3"/>
  <c r="N164" i="3" s="1"/>
  <c r="N93" i="3" s="1"/>
  <c r="BK186" i="3"/>
  <c r="N186" i="3" s="1"/>
  <c r="N97" i="3" s="1"/>
  <c r="M33" i="4"/>
  <c r="AW90" i="1" s="1"/>
  <c r="H33" i="2"/>
  <c r="BA88" i="1" s="1"/>
  <c r="M120" i="3"/>
  <c r="H36" i="3"/>
  <c r="BD89" i="1" s="1"/>
  <c r="N176" i="3"/>
  <c r="N96" i="3" s="1"/>
  <c r="F84" i="4"/>
  <c r="F121" i="4"/>
  <c r="Y155" i="4"/>
  <c r="M33" i="3"/>
  <c r="AW89" i="1" s="1"/>
  <c r="H33" i="3"/>
  <c r="BA89" i="1" s="1"/>
  <c r="Y131" i="3"/>
  <c r="Y127" i="3" s="1"/>
  <c r="W149" i="3"/>
  <c r="W127" i="3" s="1"/>
  <c r="Y164" i="3"/>
  <c r="AA172" i="3"/>
  <c r="W176" i="3"/>
  <c r="AA197" i="3"/>
  <c r="AA175" i="3" s="1"/>
  <c r="Y200" i="3"/>
  <c r="AA208" i="3"/>
  <c r="W245" i="3"/>
  <c r="H35" i="4"/>
  <c r="BC90" i="1" s="1"/>
  <c r="AA167" i="4"/>
  <c r="AA179" i="4"/>
  <c r="Y188" i="4"/>
  <c r="Y166" i="4" s="1"/>
  <c r="AA204" i="4"/>
  <c r="W232" i="4"/>
  <c r="AA280" i="4"/>
  <c r="H34" i="3"/>
  <c r="BB89" i="1" s="1"/>
  <c r="AA131" i="3"/>
  <c r="AA127" i="3" s="1"/>
  <c r="AA126" i="3" s="1"/>
  <c r="Y149" i="3"/>
  <c r="BK172" i="3"/>
  <c r="N172" i="3" s="1"/>
  <c r="N94" i="3" s="1"/>
  <c r="Y176" i="3"/>
  <c r="W186" i="3"/>
  <c r="BK197" i="3"/>
  <c r="N197" i="3" s="1"/>
  <c r="N98" i="3" s="1"/>
  <c r="AA200" i="3"/>
  <c r="BK208" i="3"/>
  <c r="N208" i="3" s="1"/>
  <c r="N100" i="3" s="1"/>
  <c r="Y274" i="3"/>
  <c r="BK126" i="4"/>
  <c r="M32" i="4"/>
  <c r="AV90" i="1" s="1"/>
  <c r="H36" i="4"/>
  <c r="BD90" i="1" s="1"/>
  <c r="BK166" i="4"/>
  <c r="N166" i="4" s="1"/>
  <c r="N94" i="4" s="1"/>
  <c r="Y216" i="4"/>
  <c r="W125" i="4"/>
  <c r="H33" i="4"/>
  <c r="BA90" i="1" s="1"/>
  <c r="BK126" i="2" l="1"/>
  <c r="AZ87" i="1"/>
  <c r="W31" i="1" s="1"/>
  <c r="BD87" i="1"/>
  <c r="W35" i="1" s="1"/>
  <c r="AT90" i="1"/>
  <c r="BC87" i="1"/>
  <c r="AY87" i="1" s="1"/>
  <c r="BB87" i="1"/>
  <c r="W33" i="1" s="1"/>
  <c r="Y125" i="2"/>
  <c r="Y175" i="3"/>
  <c r="Y126" i="3" s="1"/>
  <c r="W175" i="3"/>
  <c r="W126" i="3" s="1"/>
  <c r="AU89" i="1" s="1"/>
  <c r="AU87" i="1" s="1"/>
  <c r="BK175" i="3"/>
  <c r="N175" i="3" s="1"/>
  <c r="N95" i="3" s="1"/>
  <c r="AT89" i="1"/>
  <c r="BA87" i="1"/>
  <c r="N126" i="2"/>
  <c r="N89" i="2" s="1"/>
  <c r="Y124" i="4"/>
  <c r="N131" i="3"/>
  <c r="N91" i="3" s="1"/>
  <c r="BK127" i="3"/>
  <c r="AA125" i="2"/>
  <c r="W124" i="4"/>
  <c r="AU90" i="1" s="1"/>
  <c r="N126" i="4"/>
  <c r="N90" i="4" s="1"/>
  <c r="BK125" i="4"/>
  <c r="AA166" i="4"/>
  <c r="AA124" i="4" s="1"/>
  <c r="BK172" i="2"/>
  <c r="N172" i="2" s="1"/>
  <c r="N94" i="2" s="1"/>
  <c r="AA172" i="2"/>
  <c r="BK125" i="2" l="1"/>
  <c r="N125" i="2" s="1"/>
  <c r="N88" i="2" s="1"/>
  <c r="L108" i="2" s="1"/>
  <c r="AV87" i="1"/>
  <c r="AK31" i="1" s="1"/>
  <c r="W34" i="1"/>
  <c r="AX87" i="1"/>
  <c r="N125" i="4"/>
  <c r="N89" i="4" s="1"/>
  <c r="BK124" i="4"/>
  <c r="N124" i="4" s="1"/>
  <c r="N88" i="4" s="1"/>
  <c r="W32" i="1"/>
  <c r="AW87" i="1"/>
  <c r="AK32" i="1" s="1"/>
  <c r="BK126" i="3"/>
  <c r="N126" i="3" s="1"/>
  <c r="N88" i="3" s="1"/>
  <c r="N127" i="3"/>
  <c r="N89" i="3" s="1"/>
  <c r="M27" i="2" l="1"/>
  <c r="M30" i="2" s="1"/>
  <c r="L38" i="2" s="1"/>
  <c r="L107" i="4"/>
  <c r="M27" i="4"/>
  <c r="M30" i="4" s="1"/>
  <c r="AT87" i="1"/>
  <c r="M27" i="3"/>
  <c r="M30" i="3" s="1"/>
  <c r="L109" i="3"/>
  <c r="AG88" i="1" l="1"/>
  <c r="AN88" i="1" s="1"/>
  <c r="L38" i="4"/>
  <c r="AG90" i="1"/>
  <c r="AN90" i="1" s="1"/>
  <c r="AG89" i="1"/>
  <c r="AN89" i="1" s="1"/>
  <c r="L38" i="3"/>
  <c r="AG87" i="1" l="1"/>
  <c r="AG94" i="1" s="1"/>
  <c r="AN87" i="1" l="1"/>
  <c r="AN94" i="1" s="1"/>
  <c r="AK26" i="1"/>
  <c r="AK29" i="1" s="1"/>
  <c r="AK37" i="1" s="1"/>
</calcChain>
</file>

<file path=xl/sharedStrings.xml><?xml version="1.0" encoding="utf-8"?>
<sst xmlns="http://schemas.openxmlformats.org/spreadsheetml/2006/main" count="6966" uniqueCount="847">
  <si>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</si>
  <si>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</si>
  <si>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</si>
  <si>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</si>
  <si>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</si>
  <si>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</si>
  <si>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</si>
  <si>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</si>
  <si>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</si>
  <si>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</si>
  <si>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</si>
  <si>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</si>
  <si>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</si>
  <si>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</si>
  <si>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171025</t>
  </si>
  <si>
    <t>Stavba:</t>
  </si>
  <si>
    <t>SIMU + FSS (místnosti č. 2.26, 5.27, 5.36)</t>
  </si>
  <si>
    <t>0,1</t>
  </si>
  <si>
    <t>JKSO:</t>
  </si>
  <si>
    <t/>
  </si>
  <si>
    <t>CC-CZ:</t>
  </si>
  <si>
    <t>1</t>
  </si>
  <si>
    <t>Místo:</t>
  </si>
  <si>
    <t>FSS-MU, Joštova 10, 601 77 Brno</t>
  </si>
  <si>
    <t>Datum:</t>
  </si>
  <si>
    <t>10</t>
  </si>
  <si>
    <t>100</t>
  </si>
  <si>
    <t>Objednatel:</t>
  </si>
  <si>
    <t>IČ:</t>
  </si>
  <si>
    <t>002 16 224</t>
  </si>
  <si>
    <t>Masarykova univerzita, Žerotínovo nám. 9,  Brno</t>
  </si>
  <si>
    <t>DIČ:</t>
  </si>
  <si>
    <t>Zhotovitel:</t>
  </si>
  <si>
    <t xml:space="preserve"> </t>
  </si>
  <si>
    <t>Projektant:</t>
  </si>
  <si>
    <t>292 63 140</t>
  </si>
  <si>
    <t>Ateliér Velehradský, s.r.o., Libušino údolí 76, Br</t>
  </si>
  <si>
    <t>True</t>
  </si>
  <si>
    <t>Zpracovatel:</t>
  </si>
  <si>
    <t>105 46 502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</si>
  <si>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</si>
  <si>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</si>
  <si>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</si>
  <si>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</si>
  <si>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</si>
  <si>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</si>
  <si>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</si>
  <si>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</si>
  <si>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</si>
  <si>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</si>
  <si>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</si>
  <si>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</si>
  <si>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</si>
  <si>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</si>
  <si>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</si>
  <si>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</si>
  <si>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</si>
  <si>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</si>
  <si>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</si>
  <si>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</si>
  <si>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</si>
  <si>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</si>
  <si>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</si>
  <si>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</si>
  <si>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</si>
  <si>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</si>
  <si>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</si>
  <si>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</si>
  <si>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</si>
  <si>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</si>
  <si>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</si>
  <si>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</si>
  <si>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</si>
  <si>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</si>
  <si>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</si>
  <si>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</si>
  <si>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</si>
  <si>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</si>
  <si>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</si>
  <si>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</si>
  <si>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</si>
  <si>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</si>
  <si>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</si>
  <si>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{2bf5aca0-b71a-4d97-a614-24630fecd4db}</t>
  </si>
  <si>
    <t>{00000000-0000-0000-0000-000000000000}</t>
  </si>
  <si>
    <t>2.26</t>
  </si>
  <si>
    <t>Simulace mediálních analýz a výzkumů, místnost č. 2.26</t>
  </si>
  <si>
    <t>{3ca72ada-1486-41bc-8c32-6e9eb9d06627}</t>
  </si>
  <si>
    <t>5.27</t>
  </si>
  <si>
    <t>Multimediální integrovaný newsroom I., místnost č. 5.27</t>
  </si>
  <si>
    <t>{5710f538-428b-4c29-804a-cd3788cfae3e}</t>
  </si>
  <si>
    <t>5.36</t>
  </si>
  <si>
    <t>Multimediální integrovaný newsroom II., místnost č. 5.36</t>
  </si>
  <si>
    <t>{ba08ff97-95ff-4afb-8337-f893764651e5}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</si>
  <si>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</si>
  <si>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</si>
  <si>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</si>
  <si>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</si>
  <si>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</si>
  <si>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</si>
  <si>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</si>
  <si>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Objekt:</t>
  </si>
  <si>
    <t>2.26 - Simulace mediálních analýz a výzkumů, místnost č. 2.26</t>
  </si>
  <si>
    <t>Masarykova univerzita, Žer. nám 9, 601 77 Brno</t>
  </si>
  <si>
    <t>Ateliér Velehradský, s.r.o., Lib. údolí 203/76, Br</t>
  </si>
  <si>
    <t>105 46 602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</si>
  <si>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</si>
  <si>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</si>
  <si>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</si>
  <si>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</si>
  <si>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</si>
  <si>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</si>
  <si>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</si>
  <si>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</si>
  <si>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</si>
  <si>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</si>
  <si>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</si>
  <si>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</si>
  <si>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</si>
  <si>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</si>
  <si>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742 - Elektromontáže - rozvodný systém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</si>
  <si>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</si>
  <si>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</si>
  <si>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</si>
  <si>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</si>
  <si>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</si>
  <si>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</si>
  <si>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</si>
  <si>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</si>
  <si>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</si>
  <si>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</si>
  <si>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</si>
  <si>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</si>
  <si>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</si>
  <si>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</si>
  <si>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</si>
  <si>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</si>
  <si>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</si>
  <si>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</si>
  <si>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</si>
  <si>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</si>
  <si>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</si>
  <si>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</si>
  <si>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</si>
  <si>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</si>
  <si>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</si>
  <si>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612131121</t>
  </si>
  <si>
    <t>Penetrace akrylát-silikonová vnitřních stěn nanášená ručně</t>
  </si>
  <si>
    <t>m2</t>
  </si>
  <si>
    <t>4</t>
  </si>
  <si>
    <t>-747804360</t>
  </si>
  <si>
    <t>(7,69+6,72+7,07)*(3,64+0,40)</t>
  </si>
  <si>
    <t>VV</t>
  </si>
  <si>
    <t>(2,69*0,80)*4+(0,93*0,40)*4</t>
  </si>
  <si>
    <t>-((1,86*2,69)*2+(1,35*2,70))</t>
  </si>
  <si>
    <t>Součet</t>
  </si>
  <si>
    <t>612311131</t>
  </si>
  <si>
    <t>Potažení vnitřních stěn vápenným štukem tloušťky do 3 mm</t>
  </si>
  <si>
    <t>171784299</t>
  </si>
  <si>
    <t>3</t>
  </si>
  <si>
    <t>612325402</t>
  </si>
  <si>
    <t>Oprava vnitřní vápenocementové hrubé omítky stěn v rozsahu plochy do 30%</t>
  </si>
  <si>
    <t>-2067927770</t>
  </si>
  <si>
    <t>632452431</t>
  </si>
  <si>
    <t>Doplnění cementového potěru hlazeného pl do 4 m2 tl do 30 mm</t>
  </si>
  <si>
    <t>-692271752</t>
  </si>
  <si>
    <t>po vybourání stáv. podlahy</t>
  </si>
  <si>
    <t>1,35*0,80</t>
  </si>
  <si>
    <t>5</t>
  </si>
  <si>
    <t>632452441</t>
  </si>
  <si>
    <t>Doplnění cementového potěru hlazeného pl do 4 m2 tl do 40 mm</t>
  </si>
  <si>
    <t>1783035717</t>
  </si>
  <si>
    <t>pod koberec</t>
  </si>
  <si>
    <t>6</t>
  </si>
  <si>
    <t>952901111</t>
  </si>
  <si>
    <t>Vyčištění budov bytové a občanské výstavby při výšce podlaží do 4 m</t>
  </si>
  <si>
    <t>1388206908</t>
  </si>
  <si>
    <t>(7,69*7,62)+(1,85*0,30)+(1,85*0,30)+(1,35*0,80)-(0,62*0,90)</t>
  </si>
  <si>
    <t>92</t>
  </si>
  <si>
    <t>952901411</t>
  </si>
  <si>
    <t xml:space="preserve">Vyčištění místnosti po bouracích pracech, vč předchozího zakrytí </t>
  </si>
  <si>
    <t>434492101</t>
  </si>
  <si>
    <t>7</t>
  </si>
  <si>
    <t>965045123</t>
  </si>
  <si>
    <t>Bourání potěrů anhydritových tl do 50 mm pl přes 4 m2</t>
  </si>
  <si>
    <t>-1408107784</t>
  </si>
  <si>
    <t>91</t>
  </si>
  <si>
    <t>972033271</t>
  </si>
  <si>
    <t>Zřízení prostupů ve stropech s následným zapravením pl do 0,09 m2 tl do 450 mm</t>
  </si>
  <si>
    <t>kus</t>
  </si>
  <si>
    <t>-1611628194</t>
  </si>
  <si>
    <t>8</t>
  </si>
  <si>
    <t>997013217</t>
  </si>
  <si>
    <t>Vnitrostaveništní doprava suti a vybouraných hmot pro budovy v do 24 m ručně</t>
  </si>
  <si>
    <t>t</t>
  </si>
  <si>
    <t>1614479436</t>
  </si>
  <si>
    <t>9</t>
  </si>
  <si>
    <t>997013219</t>
  </si>
  <si>
    <t>Příplatek k vnitrostaveništní dopravě suti a vybouraných hmot za zvětšenou dopravu suti ZKD 10 m</t>
  </si>
  <si>
    <t>928637055</t>
  </si>
  <si>
    <t>997013501</t>
  </si>
  <si>
    <t>Odvoz suti a vybouraných hmot na skládku nebo meziskládku do 1 km se složením</t>
  </si>
  <si>
    <t>-1293080498</t>
  </si>
  <si>
    <t>11</t>
  </si>
  <si>
    <t>997013509</t>
  </si>
  <si>
    <t>Příplatek k odvozu suti a vybouraných hmot na skládku ZKD 1 km přes 1 km</t>
  </si>
  <si>
    <t>-1969410396</t>
  </si>
  <si>
    <t>12</t>
  </si>
  <si>
    <t>997013801</t>
  </si>
  <si>
    <t>Poplatek za uložení stavebního betonového odpadu na skládce (skládkovné)</t>
  </si>
  <si>
    <t>2121666665</t>
  </si>
  <si>
    <t>5,421</t>
  </si>
  <si>
    <t>13</t>
  </si>
  <si>
    <t>997013812</t>
  </si>
  <si>
    <t>Poplatek za uložení stavebního odpadu z materiálu na bázi sádry na skládce (skládkovné)</t>
  </si>
  <si>
    <t>1262027289</t>
  </si>
  <si>
    <t>1,769</t>
  </si>
  <si>
    <t>14</t>
  </si>
  <si>
    <t>997013831</t>
  </si>
  <si>
    <t>Poplatek za uložení stavebního směsného odpadu na skládce (skládkovné)</t>
  </si>
  <si>
    <t>1621840572</t>
  </si>
  <si>
    <t>0,348</t>
  </si>
  <si>
    <t>998018003</t>
  </si>
  <si>
    <t>Přesun hmot ruční pro budovy v do 24 m</t>
  </si>
  <si>
    <t>-1888148570</t>
  </si>
  <si>
    <t>16</t>
  </si>
  <si>
    <t>998018011</t>
  </si>
  <si>
    <t>Příplatek k ručnímu přesunu hmot pro budovy zděné za zvětšený přesun ZKD 100 m</t>
  </si>
  <si>
    <t>1285859754</t>
  </si>
  <si>
    <t>17</t>
  </si>
  <si>
    <t>713120821</t>
  </si>
  <si>
    <t xml:space="preserve">Odstranění tepelné izolace podlah z polystyrenu tl do 100 mm vč. separ. podložky </t>
  </si>
  <si>
    <t>-885870481</t>
  </si>
  <si>
    <t>18</t>
  </si>
  <si>
    <t>713131151</t>
  </si>
  <si>
    <t>Montáž izolace tepelné stěn volně vloženými rohožemi, pásy, dílci, deskami 1 vrstva</t>
  </si>
  <si>
    <t>1244204907</t>
  </si>
  <si>
    <t>7,62*(3,64+0,40)</t>
  </si>
  <si>
    <t>19</t>
  </si>
  <si>
    <t>M</t>
  </si>
  <si>
    <t>631667450</t>
  </si>
  <si>
    <t>pás tepelný tl.50 mm</t>
  </si>
  <si>
    <t>32</t>
  </si>
  <si>
    <t>2040956066</t>
  </si>
  <si>
    <t>20</t>
  </si>
  <si>
    <t>998713104</t>
  </si>
  <si>
    <t>Přesun hmot tonážní pro izolace tepelné v objektech v do 36 m</t>
  </si>
  <si>
    <t>-1335641503</t>
  </si>
  <si>
    <t>998713181</t>
  </si>
  <si>
    <t>Příplatek k přesunu hmot tonážní 713 prováděný bez použití mechanizace</t>
  </si>
  <si>
    <t>-1623448270</t>
  </si>
  <si>
    <t>22</t>
  </si>
  <si>
    <t>998713192</t>
  </si>
  <si>
    <t>Příplatek k přesunu hmot tonážní 713 za zvětšený přesun do 100 m</t>
  </si>
  <si>
    <t>339987883</t>
  </si>
  <si>
    <t>23</t>
  </si>
  <si>
    <t>742111100</t>
  </si>
  <si>
    <t>Elektromontážní práce - silnoproud</t>
  </si>
  <si>
    <t>soubor</t>
  </si>
  <si>
    <t>-1629228350</t>
  </si>
  <si>
    <t>24</t>
  </si>
  <si>
    <t>742111200</t>
  </si>
  <si>
    <t>Elektromontážní práce - slaboproud</t>
  </si>
  <si>
    <t>29271484</t>
  </si>
  <si>
    <t>25</t>
  </si>
  <si>
    <t>751711111</t>
  </si>
  <si>
    <t>Vzduchotechnika - chlazení</t>
  </si>
  <si>
    <t>-1388032036</t>
  </si>
  <si>
    <t>26</t>
  </si>
  <si>
    <t>762431225</t>
  </si>
  <si>
    <t>Montáž obložení stěn deskami dřevotřískovými na pero a drážku</t>
  </si>
  <si>
    <t>571628164</t>
  </si>
  <si>
    <t>27</t>
  </si>
  <si>
    <t>607262740</t>
  </si>
  <si>
    <t>deska OSB tl.18 mm</t>
  </si>
  <si>
    <t>-1633636515</t>
  </si>
  <si>
    <t>28</t>
  </si>
  <si>
    <t>762511262</t>
  </si>
  <si>
    <t>Podlahové kce podkladové z desek OSB tl 12 mm nebroušených na pero a drážku šroubovaných</t>
  </si>
  <si>
    <t>1015993146</t>
  </si>
  <si>
    <t>(7,69*7,62)+(1,85*0,30)+(1,85*0,30)-(0,62*0,90)</t>
  </si>
  <si>
    <t>29</t>
  </si>
  <si>
    <t>998762103</t>
  </si>
  <si>
    <t>Přesun hmot tonážní pro kce tesařské v objektech v do 24 m</t>
  </si>
  <si>
    <t>-162195592</t>
  </si>
  <si>
    <t>30</t>
  </si>
  <si>
    <t>998762181</t>
  </si>
  <si>
    <t>Příplatek k přesunu hmot tonážní 762 prováděný bez použití mechanizace</t>
  </si>
  <si>
    <t>-933583665</t>
  </si>
  <si>
    <t>31</t>
  </si>
  <si>
    <t>998762194</t>
  </si>
  <si>
    <t>Příplatek k přesunu hmot tonážní 762 za zvětšený přesun do 1000 m</t>
  </si>
  <si>
    <t>1875275867</t>
  </si>
  <si>
    <t>763112811</t>
  </si>
  <si>
    <t>Demontáž desek jednoduché opláštění SDK příčka</t>
  </si>
  <si>
    <t>732604624</t>
  </si>
  <si>
    <t>(7,62*(3,64+0,40))</t>
  </si>
  <si>
    <t>33</t>
  </si>
  <si>
    <t>763121463</t>
  </si>
  <si>
    <t>SDK stěna předsazená tl 130 mm profil CW+UW 100 desky 2xDF 15 TI 60 mm EI 60</t>
  </si>
  <si>
    <t>-1606859103</t>
  </si>
  <si>
    <t>(0,62+0,90)*(3,64+0,40)</t>
  </si>
  <si>
    <t>34</t>
  </si>
  <si>
    <t>763121611</t>
  </si>
  <si>
    <t xml:space="preserve">Montáž nosné konstrukce z profilů UW a CW SDK doplnění stěny </t>
  </si>
  <si>
    <t>-962688780</t>
  </si>
  <si>
    <t>35</t>
  </si>
  <si>
    <t>590306200</t>
  </si>
  <si>
    <t>profil vodící stěnový UW 50 40/50/40 mm</t>
  </si>
  <si>
    <t>m</t>
  </si>
  <si>
    <t>-1875085901</t>
  </si>
  <si>
    <t>(7,62/0,625)*(3,64+0,40)</t>
  </si>
  <si>
    <t>36</t>
  </si>
  <si>
    <t>763121621</t>
  </si>
  <si>
    <t xml:space="preserve">Montáž desek tl 12,5 mm na nosnou kci SDK stěna </t>
  </si>
  <si>
    <t>-369925457</t>
  </si>
  <si>
    <t>37</t>
  </si>
  <si>
    <t>590305210</t>
  </si>
  <si>
    <t>deska stavební SDK tl. 12,5 mm</t>
  </si>
  <si>
    <t>-1248331446</t>
  </si>
  <si>
    <t>38</t>
  </si>
  <si>
    <t>763121714</t>
  </si>
  <si>
    <t>SDK stěna předsazená základní penetrační nátěr</t>
  </si>
  <si>
    <t>841469941</t>
  </si>
  <si>
    <t>(7,62+0,62+0,90)*(3,64+0,40)</t>
  </si>
  <si>
    <t>39</t>
  </si>
  <si>
    <t>763121812</t>
  </si>
  <si>
    <t>Demontáž SDK předsazené/šachtové stěny s jednoduchou nosnou kcí opláštění dvojité</t>
  </si>
  <si>
    <t>-283553162</t>
  </si>
  <si>
    <t>40</t>
  </si>
  <si>
    <t>763135802</t>
  </si>
  <si>
    <t>Demontáž podhledu sádrokartonového z desek se spárami tmelenými</t>
  </si>
  <si>
    <t>-991246404</t>
  </si>
  <si>
    <t>(7,69*7,62)-(0,62*0,90)</t>
  </si>
  <si>
    <t>41</t>
  </si>
  <si>
    <t>763431011</t>
  </si>
  <si>
    <t>Montáž minerálního podhledu s vyjímatelnými panely vel. do 0,36 m2 na zavěšený polozapuštěný rošt</t>
  </si>
  <si>
    <t>472156088</t>
  </si>
  <si>
    <t>42</t>
  </si>
  <si>
    <t>590364010</t>
  </si>
  <si>
    <t xml:space="preserve">panel akustický </t>
  </si>
  <si>
    <t>1796293849</t>
  </si>
  <si>
    <t>43</t>
  </si>
  <si>
    <t>763431201</t>
  </si>
  <si>
    <t>Napojení minerálního podhledu na stěnu obvodovou lištou</t>
  </si>
  <si>
    <t>-1135423673</t>
  </si>
  <si>
    <t>(7,62+7,62+7,69+7,69)</t>
  </si>
  <si>
    <t>44</t>
  </si>
  <si>
    <t>763751211R</t>
  </si>
  <si>
    <t>Montáž a dodávka zdvojené podlahy tl.100 mm</t>
  </si>
  <si>
    <t>-1701450897</t>
  </si>
  <si>
    <t xml:space="preserve">D+M (kalciumsulfátová deska tl.30 mm s plechem na </t>
  </si>
  <si>
    <t>spodní straně, sloupky z pozink. oceli a plast. podložkou)</t>
  </si>
  <si>
    <t>45</t>
  </si>
  <si>
    <t>998763304</t>
  </si>
  <si>
    <t>Přesun hmot tonážní pro sádrokartonové konstrukce v objektech v do 36 m</t>
  </si>
  <si>
    <t>1802764990</t>
  </si>
  <si>
    <t>46</t>
  </si>
  <si>
    <t>998763381</t>
  </si>
  <si>
    <t>Příplatek k přesunu hmot tonážní 763 SDK prováděný bez použití mechanizace</t>
  </si>
  <si>
    <t>-801618621</t>
  </si>
  <si>
    <t>47</t>
  </si>
  <si>
    <t>998763391</t>
  </si>
  <si>
    <t>Příplatek k přesunu hmot tonážní 763 SDK za zvětšený přesun do 100 m</t>
  </si>
  <si>
    <t>-2100329488</t>
  </si>
  <si>
    <t>48</t>
  </si>
  <si>
    <t>766111820R</t>
  </si>
  <si>
    <t>Demontáž truhlářských stěn dřevěných plných</t>
  </si>
  <si>
    <t>-295994980</t>
  </si>
  <si>
    <t>věšáková stěna</t>
  </si>
  <si>
    <t>(2,10*1,05)</t>
  </si>
  <si>
    <t>49</t>
  </si>
  <si>
    <t>766661911R</t>
  </si>
  <si>
    <t>Oprava dveřních křídel seříznutím</t>
  </si>
  <si>
    <t>ks</t>
  </si>
  <si>
    <t>1093019249</t>
  </si>
  <si>
    <t>50</t>
  </si>
  <si>
    <t>766691914</t>
  </si>
  <si>
    <t>Vyvěšení nebo zavěšení dřevěných křídel dveří pl do 2 m2</t>
  </si>
  <si>
    <t>-1416314073</t>
  </si>
  <si>
    <t>2+2</t>
  </si>
  <si>
    <t>51</t>
  </si>
  <si>
    <t>766821111R</t>
  </si>
  <si>
    <t>Montáž obkladu radiátorů</t>
  </si>
  <si>
    <t>1509776075</t>
  </si>
  <si>
    <t>52</t>
  </si>
  <si>
    <t>607222830R</t>
  </si>
  <si>
    <t>Atypický závěsný obklad radiátorů</t>
  </si>
  <si>
    <t>551365889</t>
  </si>
  <si>
    <t>766825811R</t>
  </si>
  <si>
    <t>Demontáž nábytku a jeho přesun dle pokynů investora do I.PP</t>
  </si>
  <si>
    <t>-321765663</t>
  </si>
  <si>
    <t>53</t>
  </si>
  <si>
    <t>998766104</t>
  </si>
  <si>
    <t>Přesun hmot tonážní pro konstrukce truhlářské v objektech v do 36 m</t>
  </si>
  <si>
    <t>-1404650827</t>
  </si>
  <si>
    <t>54</t>
  </si>
  <si>
    <t>998766181</t>
  </si>
  <si>
    <t>Příplatek k přesunu hmot tonážní 766 prováděný bez použití mechanizace</t>
  </si>
  <si>
    <t>1462699878</t>
  </si>
  <si>
    <t>55</t>
  </si>
  <si>
    <t>998766192</t>
  </si>
  <si>
    <t>Příplatek k přesunu hmot tonážní 766 za zvětšený přesun do 100 m</t>
  </si>
  <si>
    <t>-672341920</t>
  </si>
  <si>
    <t>56</t>
  </si>
  <si>
    <t>767995112R</t>
  </si>
  <si>
    <t>D+M stropního držáku projektoru - Z 03</t>
  </si>
  <si>
    <t>-1534754881</t>
  </si>
  <si>
    <t>57</t>
  </si>
  <si>
    <t>767995113R</t>
  </si>
  <si>
    <t>Montáž rolet - Z05</t>
  </si>
  <si>
    <t>160336304</t>
  </si>
  <si>
    <t>58</t>
  </si>
  <si>
    <t>553458000R</t>
  </si>
  <si>
    <t>Roleta standardní s prům. toče 50 mm a elektropohonem</t>
  </si>
  <si>
    <t>-2120316979</t>
  </si>
  <si>
    <t>59</t>
  </si>
  <si>
    <t>767995114R</t>
  </si>
  <si>
    <t>Montáž keramické bílé tabule 1200/3000 - Z02</t>
  </si>
  <si>
    <t>-1782403253</t>
  </si>
  <si>
    <t>60</t>
  </si>
  <si>
    <t>641521060R</t>
  </si>
  <si>
    <t>tabule keramická 1200/3000</t>
  </si>
  <si>
    <t>-1484312707</t>
  </si>
  <si>
    <t>61</t>
  </si>
  <si>
    <t>767896110R</t>
  </si>
  <si>
    <t>Montáž lišt kobercových - Z01</t>
  </si>
  <si>
    <t>663697039</t>
  </si>
  <si>
    <t>2,64</t>
  </si>
  <si>
    <t>62</t>
  </si>
  <si>
    <t>697512040R</t>
  </si>
  <si>
    <t xml:space="preserve">lišta kobercová </t>
  </si>
  <si>
    <t>-211510500</t>
  </si>
  <si>
    <t>63</t>
  </si>
  <si>
    <t>767995115R</t>
  </si>
  <si>
    <t>Demontáž tabule keramické magnetické</t>
  </si>
  <si>
    <t>280848929</t>
  </si>
  <si>
    <t>64</t>
  </si>
  <si>
    <t>767995116R</t>
  </si>
  <si>
    <t>Posun ovládání plátna</t>
  </si>
  <si>
    <t>-575237376</t>
  </si>
  <si>
    <t>65</t>
  </si>
  <si>
    <t>767995117R</t>
  </si>
  <si>
    <t xml:space="preserve">Demontáž stávajících rolet </t>
  </si>
  <si>
    <t>1679576309</t>
  </si>
  <si>
    <t>66</t>
  </si>
  <si>
    <t>998767104</t>
  </si>
  <si>
    <t>Přesun hmot tonážní pro zámečnické konstrukce v objektech v do 36 m</t>
  </si>
  <si>
    <t>1837232866</t>
  </si>
  <si>
    <t>67</t>
  </si>
  <si>
    <t>998767181</t>
  </si>
  <si>
    <t>Příplatek k přesunu hmot tonážní 767 prováděný bez použití mechanizace</t>
  </si>
  <si>
    <t>1792295536</t>
  </si>
  <si>
    <t>68</t>
  </si>
  <si>
    <t>998767192</t>
  </si>
  <si>
    <t>Příplatek k přesunu hmot tonážní 767 za zvětšený přesun do 100 m</t>
  </si>
  <si>
    <t>-1339921235</t>
  </si>
  <si>
    <t>69</t>
  </si>
  <si>
    <t>776111115</t>
  </si>
  <si>
    <t>Broušení podkladu podlah před litím stěrky</t>
  </si>
  <si>
    <t>915715753</t>
  </si>
  <si>
    <t>70</t>
  </si>
  <si>
    <t>776111311</t>
  </si>
  <si>
    <t>Vysátí podkladu podlah</t>
  </si>
  <si>
    <t>478151072</t>
  </si>
  <si>
    <t>71</t>
  </si>
  <si>
    <t>776141121</t>
  </si>
  <si>
    <t>Vyrovnání podkladu povlakových podlah stěrkou pevnosti 30 MPa tl 3 mm</t>
  </si>
  <si>
    <t>-1566991995</t>
  </si>
  <si>
    <t>(7,69*7,62)+(1,85*0,30)+(1,85*0,30)-(0,62*0,90)+(1,35*0,8)</t>
  </si>
  <si>
    <t>72</t>
  </si>
  <si>
    <t>776201811</t>
  </si>
  <si>
    <t>Demontáž podlah bez podložky (koberce) ručně</t>
  </si>
  <si>
    <t>-309726605</t>
  </si>
  <si>
    <t>73</t>
  </si>
  <si>
    <t>776211211</t>
  </si>
  <si>
    <t>Lepení textilních čtverců</t>
  </si>
  <si>
    <t>-926690413</t>
  </si>
  <si>
    <t>74</t>
  </si>
  <si>
    <t>697510740</t>
  </si>
  <si>
    <t>zátěžový koberec 50x50cm</t>
  </si>
  <si>
    <t>-546427486</t>
  </si>
  <si>
    <t>(7,69+6,72+0,62+0,90+7,07+(4*0,30)+7,62 -1,35)*0,10</t>
  </si>
  <si>
    <t>75</t>
  </si>
  <si>
    <t>776410811</t>
  </si>
  <si>
    <t>Odstranění soklíků a lišt kobercových</t>
  </si>
  <si>
    <t>-1266867020</t>
  </si>
  <si>
    <t>(7,69+6,72+0,62+0,90+7,07+(4*0,30)+7,62 -1,35)</t>
  </si>
  <si>
    <t>76</t>
  </si>
  <si>
    <t>776511111</t>
  </si>
  <si>
    <t xml:space="preserve">Lepení textilních vpichovaných pásů na stěnu </t>
  </si>
  <si>
    <t>1748580110</t>
  </si>
  <si>
    <t>77</t>
  </si>
  <si>
    <t>998776104</t>
  </si>
  <si>
    <t>Přesun hmot tonážní pro podlahy povlakové v objektech v do 36 m</t>
  </si>
  <si>
    <t>1374698406</t>
  </si>
  <si>
    <t>78</t>
  </si>
  <si>
    <t>998776181</t>
  </si>
  <si>
    <t>Příplatek k přesunu hmot tonážní 776 prováděný bez použití mechanizace</t>
  </si>
  <si>
    <t>1763855334</t>
  </si>
  <si>
    <t>79</t>
  </si>
  <si>
    <t>998776192</t>
  </si>
  <si>
    <t>Příplatek k přesunu hmot tonážní 776 za zvětšený přesun do 100 m</t>
  </si>
  <si>
    <t>-738617239</t>
  </si>
  <si>
    <t>80</t>
  </si>
  <si>
    <t>783106805</t>
  </si>
  <si>
    <t>Odstranění nátěrů z truhlářských konstrukcí opálením</t>
  </si>
  <si>
    <t>-946458451</t>
  </si>
  <si>
    <t>((0,10+0,80+0,10)*2,70)*2</t>
  </si>
  <si>
    <t>(0,06+0,10+0,06+0,02)*(2,70+1,35+2,70)</t>
  </si>
  <si>
    <t>(1,35*2,70)*2</t>
  </si>
  <si>
    <t>(0,02+0,02+0,02)*(2,70+2,70+1,35)</t>
  </si>
  <si>
    <t>81</t>
  </si>
  <si>
    <t>783114101</t>
  </si>
  <si>
    <t>Základní jednonásobný syntetický nátěr truhlářských konstrukcí</t>
  </si>
  <si>
    <t>1595155956</t>
  </si>
  <si>
    <t>82</t>
  </si>
  <si>
    <t>783118211</t>
  </si>
  <si>
    <t>Lakovací dvojnásobný syntetický nátěr truhlářských konstrukcí s mezibroušením</t>
  </si>
  <si>
    <t>-1942101768</t>
  </si>
  <si>
    <t>83</t>
  </si>
  <si>
    <t>783152114</t>
  </si>
  <si>
    <t>Lokální tmelení truhlářských konstrukcí včetně přebroušení polyesterovým tmelem plochy do 30%</t>
  </si>
  <si>
    <t>-55874549</t>
  </si>
  <si>
    <t>84</t>
  </si>
  <si>
    <t>784111013</t>
  </si>
  <si>
    <t>Obroušení podkladu omítnutého v místnostech výšky do 5,00 m</t>
  </si>
  <si>
    <t>-947125762</t>
  </si>
  <si>
    <t>85</t>
  </si>
  <si>
    <t>784121003</t>
  </si>
  <si>
    <t>Oškrabání malby v mísnostech výšky do 5,00 m</t>
  </si>
  <si>
    <t>-1993853022</t>
  </si>
  <si>
    <t>Mezisoučet</t>
  </si>
  <si>
    <t>-(83,223*0,30)</t>
  </si>
  <si>
    <t>86</t>
  </si>
  <si>
    <t>784121013</t>
  </si>
  <si>
    <t>Rozmývání podkladu po oškrabání malby v místnostech výšky do 5,00 m</t>
  </si>
  <si>
    <t>993463633</t>
  </si>
  <si>
    <t>87</t>
  </si>
  <si>
    <t>784171101</t>
  </si>
  <si>
    <t>Zakrytí vnitřních podlah včetně pozdějšího odkrytí</t>
  </si>
  <si>
    <t>29964264</t>
  </si>
  <si>
    <t>(7,69*7,62)+(1,85*0,30)+(1,85*0,30)-(0,62*0,90)+(1,35*0,80)</t>
  </si>
  <si>
    <t>88</t>
  </si>
  <si>
    <t>784171113</t>
  </si>
  <si>
    <t>Zakrytí vnitřních ploch stěn v místnostech výšky do 5,00 m</t>
  </si>
  <si>
    <t>-2114673706</t>
  </si>
  <si>
    <t>(2,70*0,80)*2+(1,85*3,63)</t>
  </si>
  <si>
    <t>89</t>
  </si>
  <si>
    <t>581248440</t>
  </si>
  <si>
    <t>fólie pro malířské potřeby zakrývací</t>
  </si>
  <si>
    <t>-526366503</t>
  </si>
  <si>
    <t>90</t>
  </si>
  <si>
    <t>784221103</t>
  </si>
  <si>
    <t>Dvojnásobné bílé malby  ze směsí za sucha dobře otěruvzdorných v místnostech do 5,00 m</t>
  </si>
  <si>
    <t>969641357</t>
  </si>
  <si>
    <t>(1,85*0,8)*2+(1,32*0,70)</t>
  </si>
  <si>
    <t>5.27 - Multimediální integrovaný newsroom I., místnost č. 5.27</t>
  </si>
  <si>
    <t xml:space="preserve">    3 - Svislé a kompletní konstrukce</t>
  </si>
  <si>
    <t xml:space="preserve">    714 - Akustická a protiotřesová opatření</t>
  </si>
  <si>
    <t>310238211</t>
  </si>
  <si>
    <t>Zazdívka otvorů pl do 1 m2 ve zdivu nadzákladovém cihlami pálenými na MVC</t>
  </si>
  <si>
    <t>m3</t>
  </si>
  <si>
    <t>278505222</t>
  </si>
  <si>
    <t>(0,20*3,97*0,15)</t>
  </si>
  <si>
    <t>1204276116</t>
  </si>
  <si>
    <t>(7,77+7,62+7,77)*3,97+(2,76+0,80)*0,30</t>
  </si>
  <si>
    <t>-((2,76*1,01)*4)</t>
  </si>
  <si>
    <t>-((0,91+0,65+1,09+1,15)*2,76+(1,34*2,40)+(0,79*2,00))</t>
  </si>
  <si>
    <t>29279081</t>
  </si>
  <si>
    <t>-1141573992</t>
  </si>
  <si>
    <t>632441222</t>
  </si>
  <si>
    <t>Potěr anhydritový samonivelační tl do 35 mm C30 litý</t>
  </si>
  <si>
    <t>475519997</t>
  </si>
  <si>
    <t>(7,77+3,25+4,15+0,40+3,80+1,59+1,59+1,59+5,28+5,28+2,33+2,33+2,33)*0,025</t>
  </si>
  <si>
    <t>949101111</t>
  </si>
  <si>
    <t>Lešení pomocné pro objekty pozemních staveb s lešeňovou podlahou v do 1,9 m zatížení do 150 kg/m2</t>
  </si>
  <si>
    <t>-614381477</t>
  </si>
  <si>
    <t>7,62*7,77</t>
  </si>
  <si>
    <t>367273363</t>
  </si>
  <si>
    <t>(7,77*7,62)+(1,34*0,70)+(2,28*0,30)+(2,28*0,30)</t>
  </si>
  <si>
    <t>-((0,91*0,65)+(1,09*1,15))</t>
  </si>
  <si>
    <t>1337530957</t>
  </si>
  <si>
    <t>829321037</t>
  </si>
  <si>
    <t>(7,77+4,15+5,28+1,59+2,23)*0,40</t>
  </si>
  <si>
    <t>977311111</t>
  </si>
  <si>
    <t>Řezání stávajících anhydridových podlah nevyztužených hl do 50 mm</t>
  </si>
  <si>
    <t>1355778591</t>
  </si>
  <si>
    <t>(7,77+3,25+4,15+4,15+1,59+5,28+5,28+2,23+1,59+1,59+2,23+2,23+0,40)</t>
  </si>
  <si>
    <t>-1990165723</t>
  </si>
  <si>
    <t>234492468</t>
  </si>
  <si>
    <t>227867549</t>
  </si>
  <si>
    <t>-519997844</t>
  </si>
  <si>
    <t>-1291753887</t>
  </si>
  <si>
    <t>1277123373</t>
  </si>
  <si>
    <t>1316461075</t>
  </si>
  <si>
    <t>591988460</t>
  </si>
  <si>
    <t>1209775787</t>
  </si>
  <si>
    <t>-1307890750</t>
  </si>
  <si>
    <t>(7,77+5,48+3,95)*0,20</t>
  </si>
  <si>
    <t>713131155</t>
  </si>
  <si>
    <t>Montáž izolace tepelné stěn a základů volně vloženými rohožemi, pásy, dílci, deskami 2 vrstvy</t>
  </si>
  <si>
    <t>1063362569</t>
  </si>
  <si>
    <t>7,62*3,97</t>
  </si>
  <si>
    <t>2066914372</t>
  </si>
  <si>
    <t>478958276</t>
  </si>
  <si>
    <t>-728654105</t>
  </si>
  <si>
    <t>-927658518</t>
  </si>
  <si>
    <t>714181021</t>
  </si>
  <si>
    <t>Montáž akustických panelů lepením - stěny</t>
  </si>
  <si>
    <t>143015443</t>
  </si>
  <si>
    <t>(0,60+0,30+0,90+0,30+1,50+0,30+0,30)*1,80</t>
  </si>
  <si>
    <t>(7,20*1,80)</t>
  </si>
  <si>
    <t>714181031</t>
  </si>
  <si>
    <t>Montáž akustických panelů - stropy</t>
  </si>
  <si>
    <t>381616438</t>
  </si>
  <si>
    <t>(1,20+1,20)*6,00</t>
  </si>
  <si>
    <t>590362080</t>
  </si>
  <si>
    <t>1735839467</t>
  </si>
  <si>
    <t>998714104</t>
  </si>
  <si>
    <t>Přesun hmot tonážní pro akustická a protiotřesová opatření v objektech v do 36 m</t>
  </si>
  <si>
    <t>-1262510025</t>
  </si>
  <si>
    <t>998714181</t>
  </si>
  <si>
    <t>Příplatek k přesunu hmot tonážní 714 prováděný bez použití mechanizace</t>
  </si>
  <si>
    <t>-189399046</t>
  </si>
  <si>
    <t>998714192</t>
  </si>
  <si>
    <t>Příplatek k přesunu hmot tonážní 714 za zvětšený přesun do 100 m</t>
  </si>
  <si>
    <t>-1803975681</t>
  </si>
  <si>
    <t>473351825</t>
  </si>
  <si>
    <t>-399161339</t>
  </si>
  <si>
    <t>330571768</t>
  </si>
  <si>
    <t>deska dřevoštěpková OSB 18 mm</t>
  </si>
  <si>
    <t>-2139751558</t>
  </si>
  <si>
    <t>-1955182261</t>
  </si>
  <si>
    <t>-510678969</t>
  </si>
  <si>
    <t>1890311881</t>
  </si>
  <si>
    <t>-883467057</t>
  </si>
  <si>
    <t>-431943856</t>
  </si>
  <si>
    <t>(0,91+0,65)*3,97</t>
  </si>
  <si>
    <t>177141304</t>
  </si>
  <si>
    <t>590306220</t>
  </si>
  <si>
    <t>profil vodící stěnový UW 100 40/100/40 mm</t>
  </si>
  <si>
    <t>-1938422018</t>
  </si>
  <si>
    <t>7,62/0,625*3,97</t>
  </si>
  <si>
    <t>-269503790</t>
  </si>
  <si>
    <t>deska stavební SDK 12,5 mm</t>
  </si>
  <si>
    <t>1810119883</t>
  </si>
  <si>
    <t>1235181943</t>
  </si>
  <si>
    <t>336322010</t>
  </si>
  <si>
    <t>-488430362</t>
  </si>
  <si>
    <t>-796112114</t>
  </si>
  <si>
    <t>-194832492</t>
  </si>
  <si>
    <t xml:space="preserve">Demontáž věšákové stěny </t>
  </si>
  <si>
    <t>6233781</t>
  </si>
  <si>
    <t>2,10*1,05</t>
  </si>
  <si>
    <t>766121210R</t>
  </si>
  <si>
    <t>Montáž věšákové stěny</t>
  </si>
  <si>
    <t>1477112095</t>
  </si>
  <si>
    <t>1827749970</t>
  </si>
  <si>
    <t>-1191778378</t>
  </si>
  <si>
    <t>Demontáž stolu</t>
  </si>
  <si>
    <t>1034397679</t>
  </si>
  <si>
    <t>2,00*3,50</t>
  </si>
  <si>
    <t>766825811R.1</t>
  </si>
  <si>
    <t>1444556775</t>
  </si>
  <si>
    <t>-104261798</t>
  </si>
  <si>
    <t>1921066745</t>
  </si>
  <si>
    <t>-212995524</t>
  </si>
  <si>
    <t>767995111R</t>
  </si>
  <si>
    <t>D+M Revizní otvory v podlaze 150/150 mm</t>
  </si>
  <si>
    <t>1143652255</t>
  </si>
  <si>
    <t xml:space="preserve">D+M držáku a projektoru Z 03 </t>
  </si>
  <si>
    <t>-239401532</t>
  </si>
  <si>
    <t>Systém pro zavěšení reflektorů - Z04</t>
  </si>
  <si>
    <t>kg</t>
  </si>
  <si>
    <t>-866908083</t>
  </si>
  <si>
    <t xml:space="preserve">systém pro zavěšení reflektorů </t>
  </si>
  <si>
    <t>15,00</t>
  </si>
  <si>
    <t>137565200R</t>
  </si>
  <si>
    <t>stropní systém pro zavěšení osvětlení</t>
  </si>
  <si>
    <t>-1396001952</t>
  </si>
  <si>
    <t>systém pro zavěšení osvětlení</t>
  </si>
  <si>
    <t>-2008096859</t>
  </si>
  <si>
    <t>2048316480</t>
  </si>
  <si>
    <t>Žlab plechový krytý OSB deskou - Z 06</t>
  </si>
  <si>
    <t>-1882899638</t>
  </si>
  <si>
    <t>137565350R</t>
  </si>
  <si>
    <t>Žlab plechový krytý OSB deskou Z 06</t>
  </si>
  <si>
    <t>671535831</t>
  </si>
  <si>
    <t>výroba a dodávka žlabu plechového, vč. krycí OSB desky tl.12,5 mm, gum. těsnění a spojovacího materiálu</t>
  </si>
  <si>
    <t>240+79</t>
  </si>
  <si>
    <t>Dem. stávající tabule</t>
  </si>
  <si>
    <t>-778257106</t>
  </si>
  <si>
    <t>-922517737</t>
  </si>
  <si>
    <t>737347693</t>
  </si>
  <si>
    <t>-1907844977</t>
  </si>
  <si>
    <t>2,70</t>
  </si>
  <si>
    <t>1444396593</t>
  </si>
  <si>
    <t>-656591341</t>
  </si>
  <si>
    <t>1497832990</t>
  </si>
  <si>
    <t>156445352</t>
  </si>
  <si>
    <t>(7,62*7,7)+(2,28*0,30)*2+(1,34*0,70)</t>
  </si>
  <si>
    <t>-(1,09*1,15)+(0,65*0,91)+(0,65*0,50)</t>
  </si>
  <si>
    <t>-1958309673</t>
  </si>
  <si>
    <t>-884366088</t>
  </si>
  <si>
    <t>((7,62+7,77+(0,30)*4+7,62+7,77)+(0,65)*3+1,09-(1,34+0,79))*0,10</t>
  </si>
  <si>
    <t>-219301121</t>
  </si>
  <si>
    <t>(7,62+7,77+(0,30)*4+7,62+7,77)+(0,65)*3+1,09-(1,34+0,79)</t>
  </si>
  <si>
    <t xml:space="preserve">Lepení textilních pásů na stěnu </t>
  </si>
  <si>
    <t>2944143</t>
  </si>
  <si>
    <t>-1138989068</t>
  </si>
  <si>
    <t>-46781325</t>
  </si>
  <si>
    <t>696373059</t>
  </si>
  <si>
    <t>1039831832</t>
  </si>
  <si>
    <t>(0,10+0,80+0,10)*2,40*2</t>
  </si>
  <si>
    <t>(0,06+0,10+0,06+0,02)*(2,40+2,40+1,34)</t>
  </si>
  <si>
    <t>(1,35*2,40)</t>
  </si>
  <si>
    <t>(0,02+0,02+0,02)*(2,40+2,40+1,34)</t>
  </si>
  <si>
    <t>-1946426422</t>
  </si>
  <si>
    <t>2004601953</t>
  </si>
  <si>
    <t>436143752</t>
  </si>
  <si>
    <t>-238091594</t>
  </si>
  <si>
    <t>(7,77+7,77+7,62)*(3,97+0,41)+(0,30*0,80)*4+(0,50*2,76)*4</t>
  </si>
  <si>
    <t>-(0,91+0,65+0,50+1,15+1,09)*(3,97+0,41)</t>
  </si>
  <si>
    <t>-(1,34*2,40)-(1,01*2,76)*4</t>
  </si>
  <si>
    <t>-1522146137</t>
  </si>
  <si>
    <t>-(74,721*0,30)</t>
  </si>
  <si>
    <t>1777208652</t>
  </si>
  <si>
    <t>-961021942</t>
  </si>
  <si>
    <t>(7,62*7,77)-(0,91*0,65)-(0,65*0,50)-(1,09*1,15)+(0,30*2,28)*2</t>
  </si>
  <si>
    <t>1838789701</t>
  </si>
  <si>
    <t>(0,79*2,00)+(2,76*1,01)*4+(1,34*2,40)</t>
  </si>
  <si>
    <t>-461746241</t>
  </si>
  <si>
    <t>-1642221632</t>
  </si>
  <si>
    <t>(7,77+7,77+7,62)*(3,97+0,41)+(0,30*0,80)*4+(0,50*2,76)*4+(0,80*2,28)*2</t>
  </si>
  <si>
    <t>(7,62*(3,97+0,41))+(0,65+0,65)*(3,97+0,41)</t>
  </si>
  <si>
    <t>(7,62*7,77)-(0,91*0,65)-(0,65*0,50)-(1,09*1,15)+(0,80*2,28)*2</t>
  </si>
  <si>
    <t>5.36 - Multimediální integrovaný newsroom II., místnost č. 5.36</t>
  </si>
  <si>
    <t>-1269381637</t>
  </si>
  <si>
    <t>(8,08+7,82+8,08)*(2,76+0,38)</t>
  </si>
  <si>
    <t>-(1,34*2,40)-(0,80*2,00)-(1,01*2,76)*4</t>
  </si>
  <si>
    <t>(0,30*0,80)*4+(0,30*2,76)*4</t>
  </si>
  <si>
    <t>671204552</t>
  </si>
  <si>
    <t>293751952</t>
  </si>
  <si>
    <t>194201317</t>
  </si>
  <si>
    <t>1,34*0,80</t>
  </si>
  <si>
    <t>770324352</t>
  </si>
  <si>
    <t>-1862118416</t>
  </si>
  <si>
    <t>7,82*8,08</t>
  </si>
  <si>
    <t>1280677037</t>
  </si>
  <si>
    <t>(7,82*8,08)+(1,34*0,80)+(1,01+0,30+1,01)*0,30*2</t>
  </si>
  <si>
    <t>-543409798</t>
  </si>
  <si>
    <t>1612884903</t>
  </si>
  <si>
    <t>(7,82*8,08)+(1,01+0,30+1,01)*0,3*2</t>
  </si>
  <si>
    <t>1048830616</t>
  </si>
  <si>
    <t>96204753</t>
  </si>
  <si>
    <t>1574053508</t>
  </si>
  <si>
    <t>342706659</t>
  </si>
  <si>
    <t>-1395753064</t>
  </si>
  <si>
    <t>1955947749</t>
  </si>
  <si>
    <t>127056742</t>
  </si>
  <si>
    <t>-747687737</t>
  </si>
  <si>
    <t>-1948127693</t>
  </si>
  <si>
    <t>1237016200</t>
  </si>
  <si>
    <t>(7,82*8,07)+(1,01+0,30+1,01)*0,30*2</t>
  </si>
  <si>
    <t>-359797449</t>
  </si>
  <si>
    <t>7,82*(2,76+0,38)-(0,80*2,00)</t>
  </si>
  <si>
    <t>1881732024</t>
  </si>
  <si>
    <t>-202916140</t>
  </si>
  <si>
    <t>1872192354</t>
  </si>
  <si>
    <t>1871784209</t>
  </si>
  <si>
    <t>407298146</t>
  </si>
  <si>
    <t>-878371285</t>
  </si>
  <si>
    <t>deska dřevoštěpková OSB18 mm</t>
  </si>
  <si>
    <t>37036248</t>
  </si>
  <si>
    <t>1532157391</t>
  </si>
  <si>
    <t>-1399540624</t>
  </si>
  <si>
    <t>-224702825</t>
  </si>
  <si>
    <t>500718152</t>
  </si>
  <si>
    <t>296695973</t>
  </si>
  <si>
    <t>(7,82/0,625)*(2,76+0,38)</t>
  </si>
  <si>
    <t>-556824002</t>
  </si>
  <si>
    <t>1821148333</t>
  </si>
  <si>
    <t>-1459539496</t>
  </si>
  <si>
    <t>-540536940</t>
  </si>
  <si>
    <t>103532070</t>
  </si>
  <si>
    <t>1643982765</t>
  </si>
  <si>
    <t>1009284336</t>
  </si>
  <si>
    <t>766111820R.1</t>
  </si>
  <si>
    <t>1809531461</t>
  </si>
  <si>
    <t>574781176</t>
  </si>
  <si>
    <t>-306546656</t>
  </si>
  <si>
    <t>1096430828</t>
  </si>
  <si>
    <t>250860652</t>
  </si>
  <si>
    <t>1080794432</t>
  </si>
  <si>
    <t>1822080873</t>
  </si>
  <si>
    <t>913008696</t>
  </si>
  <si>
    <t>1233621371</t>
  </si>
  <si>
    <t>767896110R1</t>
  </si>
  <si>
    <t>Montáž lišty přechodové - Z03</t>
  </si>
  <si>
    <t>-1294687918</t>
  </si>
  <si>
    <t>697512010R1</t>
  </si>
  <si>
    <t>lišta přechodová š.130mm</t>
  </si>
  <si>
    <t>172519030</t>
  </si>
  <si>
    <t>D+M projektoru včetně plátna</t>
  </si>
  <si>
    <t>-1273246649</t>
  </si>
  <si>
    <t>Montáž keramické bílé tabule 1200/3000 - Z 02</t>
  </si>
  <si>
    <t>189874265</t>
  </si>
  <si>
    <t>251735915</t>
  </si>
  <si>
    <t>767996701</t>
  </si>
  <si>
    <t>Demontáž atypických zámečnických konstrukcí - podlahové žlaby</t>
  </si>
  <si>
    <t>76680712</t>
  </si>
  <si>
    <t>4,27*(8,08*2)</t>
  </si>
  <si>
    <t>1327843331</t>
  </si>
  <si>
    <t>-873939689</t>
  </si>
  <si>
    <t>-673618931</t>
  </si>
  <si>
    <t>24652211</t>
  </si>
  <si>
    <t>40417561</t>
  </si>
  <si>
    <t>-2077775956</t>
  </si>
  <si>
    <t>(7,82*8,07)+(1,01+0,30+1,01)*0,30*2+(1,34*0,80)</t>
  </si>
  <si>
    <t>-898855641</t>
  </si>
  <si>
    <t>948386696</t>
  </si>
  <si>
    <t>((7,82+8,08+7,82+8,08)+(0,30*4)-(1,34+0,8))*0,10</t>
  </si>
  <si>
    <t>-219408529</t>
  </si>
  <si>
    <t>(7,82+8,08+7,82+8,08)+(0,30*4)</t>
  </si>
  <si>
    <t>-(1,34+0,80)</t>
  </si>
  <si>
    <t>-84718895</t>
  </si>
  <si>
    <t>-1025995427</t>
  </si>
  <si>
    <t>1943936762</t>
  </si>
  <si>
    <t>-463993400</t>
  </si>
  <si>
    <t>(0,10+0,80+0,10)*2,4*2</t>
  </si>
  <si>
    <t>(0,06+0,10+0,06+0,02)*(2,4+1,34+2,4)</t>
  </si>
  <si>
    <t>(1,34*2,4)*2</t>
  </si>
  <si>
    <t>(0,02+0,02+0,02)*(2,4+1,34+2,4)</t>
  </si>
  <si>
    <t>1879572458</t>
  </si>
  <si>
    <t>-1630097697</t>
  </si>
  <si>
    <t>-485097549</t>
  </si>
  <si>
    <t>46264544</t>
  </si>
  <si>
    <t>-83666714</t>
  </si>
  <si>
    <t>-(65,20*0,30)</t>
  </si>
  <si>
    <t>-872440680</t>
  </si>
  <si>
    <t>1552815833</t>
  </si>
  <si>
    <t>-1758188685</t>
  </si>
  <si>
    <t>(1,01*2,76)*4+(1,34*2,4)+(0,80*2,0)</t>
  </si>
  <si>
    <t>1262815856</t>
  </si>
  <si>
    <t>183202743</t>
  </si>
  <si>
    <t>(7,82*8,08)+(1,01+0,30+1,01)*2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</si>
</sst>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0" borderId="25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6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14" fillId="0" borderId="0" xfId="0" applyFont="1" applyBorder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16" fillId="0" borderId="0" xfId="0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32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5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6" fillId="0" borderId="12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7" fillId="0" borderId="25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vertical="center"/>
    </xf>
    <xf numFmtId="4" fontId="37" fillId="0" borderId="25" xfId="0" applyNumberFormat="1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0" fillId="2" borderId="0" xfId="0" applyFill="1"/>
    <xf numFmtId="4" fontId="0" fillId="6" borderId="25" xfId="0" applyNumberFormat="1" applyFont="1" applyFill="1" applyBorder="1" applyAlignment="1" applyProtection="1">
      <alignment vertical="center"/>
      <protection locked="0"/>
    </xf>
    <xf numFmtId="0" fontId="0" fillId="6" borderId="25" xfId="0" applyFont="1" applyFill="1" applyBorder="1" applyAlignment="1" applyProtection="1">
      <alignment vertical="center"/>
      <protection locked="0"/>
    </xf>
    <xf numFmtId="4" fontId="37" fillId="6" borderId="25" xfId="0" applyNumberFormat="1" applyFont="1" applyFill="1" applyBorder="1" applyAlignment="1" applyProtection="1">
      <alignment vertical="center"/>
      <protection locked="0"/>
    </xf>
    <xf numFmtId="0" fontId="37" fillId="6" borderId="25" xfId="0" applyFont="1" applyFill="1" applyBorder="1" applyAlignment="1" applyProtection="1">
      <alignment vertical="center"/>
      <protection locked="0"/>
    </xf>
    <xf numFmtId="0" fontId="0" fillId="0" borderId="25" xfId="0" applyFont="1" applyFill="1" applyBorder="1" applyAlignment="1" applyProtection="1">
      <alignment horizontal="center"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workbookViewId="0">
      <pane ySplit="1" topLeftCell="A9" activePane="bottomLeft" state="frozen"/>
      <selection pane="bottomLeft" activeCell="T26" sqref="T26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4</v>
      </c>
      <c r="BU1" s="17" t="s">
        <v>4</v>
      </c>
    </row>
    <row r="2" spans="1:73" ht="36.950000000000003" customHeight="1" x14ac:dyDescent="0.3">
      <c r="C2" s="195" t="s">
        <v>5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R2" s="231" t="s">
        <v>6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8" t="s">
        <v>7</v>
      </c>
      <c r="BT2" s="18" t="s">
        <v>8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</v>
      </c>
      <c r="BT3" s="18" t="s">
        <v>9</v>
      </c>
    </row>
    <row r="4" spans="1:73" ht="36.950000000000003" customHeight="1" x14ac:dyDescent="0.3">
      <c r="B4" s="22"/>
      <c r="C4" s="197" t="s">
        <v>10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24"/>
      <c r="AS4" s="25" t="s">
        <v>11</v>
      </c>
      <c r="BS4" s="18" t="s">
        <v>12</v>
      </c>
    </row>
    <row r="5" spans="1:73" ht="14.45" customHeight="1" x14ac:dyDescent="0.3">
      <c r="B5" s="22"/>
      <c r="C5" s="23"/>
      <c r="D5" s="26" t="s">
        <v>13</v>
      </c>
      <c r="E5" s="23"/>
      <c r="F5" s="23"/>
      <c r="G5" s="23"/>
      <c r="H5" s="23"/>
      <c r="I5" s="23"/>
      <c r="J5" s="23"/>
      <c r="K5" s="199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23"/>
      <c r="AQ5" s="24"/>
      <c r="BS5" s="18" t="s">
        <v>7</v>
      </c>
    </row>
    <row r="6" spans="1:73" ht="36.950000000000003" customHeight="1" x14ac:dyDescent="0.3">
      <c r="B6" s="22"/>
      <c r="C6" s="23"/>
      <c r="D6" s="28" t="s">
        <v>15</v>
      </c>
      <c r="E6" s="23"/>
      <c r="F6" s="23"/>
      <c r="G6" s="23"/>
      <c r="H6" s="23"/>
      <c r="I6" s="23"/>
      <c r="J6" s="23"/>
      <c r="K6" s="200" t="s">
        <v>16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3"/>
      <c r="AQ6" s="24"/>
      <c r="BS6" s="18" t="s">
        <v>17</v>
      </c>
    </row>
    <row r="7" spans="1:73" ht="14.45" customHeight="1" x14ac:dyDescent="0.3">
      <c r="B7" s="22"/>
      <c r="C7" s="23"/>
      <c r="D7" s="29" t="s">
        <v>18</v>
      </c>
      <c r="E7" s="23"/>
      <c r="F7" s="23"/>
      <c r="G7" s="23"/>
      <c r="H7" s="23"/>
      <c r="I7" s="23"/>
      <c r="J7" s="23"/>
      <c r="K7" s="27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20</v>
      </c>
      <c r="AL7" s="23"/>
      <c r="AM7" s="23"/>
      <c r="AN7" s="27" t="s">
        <v>19</v>
      </c>
      <c r="AO7" s="23"/>
      <c r="AP7" s="23"/>
      <c r="AQ7" s="24"/>
      <c r="BS7" s="18" t="s">
        <v>21</v>
      </c>
    </row>
    <row r="8" spans="1:73" ht="14.45" customHeight="1" x14ac:dyDescent="0.3">
      <c r="B8" s="22"/>
      <c r="C8" s="23"/>
      <c r="D8" s="29" t="s">
        <v>22</v>
      </c>
      <c r="E8" s="23"/>
      <c r="F8" s="23"/>
      <c r="G8" s="23"/>
      <c r="H8" s="23"/>
      <c r="I8" s="23"/>
      <c r="J8" s="23"/>
      <c r="K8" s="27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24</v>
      </c>
      <c r="AL8" s="23"/>
      <c r="AM8" s="23"/>
      <c r="AN8" s="27"/>
      <c r="AO8" s="23"/>
      <c r="AP8" s="23"/>
      <c r="AQ8" s="24"/>
      <c r="BS8" s="18" t="s">
        <v>25</v>
      </c>
    </row>
    <row r="9" spans="1:73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4"/>
      <c r="BS9" s="18" t="s">
        <v>26</v>
      </c>
    </row>
    <row r="10" spans="1:73" ht="14.45" customHeight="1" x14ac:dyDescent="0.3">
      <c r="B10" s="22"/>
      <c r="C10" s="23"/>
      <c r="D10" s="29" t="s">
        <v>27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28</v>
      </c>
      <c r="AL10" s="23"/>
      <c r="AM10" s="23"/>
      <c r="AN10" s="27" t="s">
        <v>29</v>
      </c>
      <c r="AO10" s="23"/>
      <c r="AP10" s="23"/>
      <c r="AQ10" s="24"/>
      <c r="BS10" s="18" t="s">
        <v>17</v>
      </c>
    </row>
    <row r="11" spans="1:73" ht="18.399999999999999" customHeight="1" x14ac:dyDescent="0.3">
      <c r="B11" s="22"/>
      <c r="C11" s="23"/>
      <c r="D11" s="23"/>
      <c r="E11" s="27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31</v>
      </c>
      <c r="AL11" s="23"/>
      <c r="AM11" s="23"/>
      <c r="AN11" s="27" t="s">
        <v>19</v>
      </c>
      <c r="AO11" s="23"/>
      <c r="AP11" s="23"/>
      <c r="AQ11" s="24"/>
      <c r="BS11" s="18" t="s">
        <v>17</v>
      </c>
    </row>
    <row r="12" spans="1:73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4"/>
      <c r="BS12" s="18" t="s">
        <v>17</v>
      </c>
    </row>
    <row r="13" spans="1:73" ht="14.45" customHeight="1" x14ac:dyDescent="0.3">
      <c r="B13" s="22"/>
      <c r="C13" s="23"/>
      <c r="D13" s="29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28</v>
      </c>
      <c r="AL13" s="23"/>
      <c r="AM13" s="23"/>
      <c r="AN13" s="27" t="s">
        <v>19</v>
      </c>
      <c r="AO13" s="23"/>
      <c r="AP13" s="23"/>
      <c r="AQ13" s="24"/>
      <c r="BS13" s="18" t="s">
        <v>17</v>
      </c>
    </row>
    <row r="14" spans="1:73" x14ac:dyDescent="0.3">
      <c r="B14" s="22"/>
      <c r="C14" s="23"/>
      <c r="D14" s="23"/>
      <c r="E14" s="27" t="s">
        <v>33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31</v>
      </c>
      <c r="AL14" s="23"/>
      <c r="AM14" s="23"/>
      <c r="AN14" s="27" t="s">
        <v>19</v>
      </c>
      <c r="AO14" s="23"/>
      <c r="AP14" s="23"/>
      <c r="AQ14" s="24"/>
      <c r="BS14" s="18" t="s">
        <v>17</v>
      </c>
    </row>
    <row r="15" spans="1:73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4"/>
      <c r="BS15" s="18" t="s">
        <v>4</v>
      </c>
    </row>
    <row r="16" spans="1:73" ht="14.45" customHeight="1" x14ac:dyDescent="0.3">
      <c r="B16" s="22"/>
      <c r="C16" s="23"/>
      <c r="D16" s="29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28</v>
      </c>
      <c r="AL16" s="23"/>
      <c r="AM16" s="23"/>
      <c r="AN16" s="27" t="s">
        <v>35</v>
      </c>
      <c r="AO16" s="23"/>
      <c r="AP16" s="23"/>
      <c r="AQ16" s="24"/>
      <c r="BS16" s="18" t="s">
        <v>4</v>
      </c>
    </row>
    <row r="17" spans="2:71" ht="18.399999999999999" customHeight="1" x14ac:dyDescent="0.3">
      <c r="B17" s="22"/>
      <c r="C17" s="23"/>
      <c r="D17" s="23"/>
      <c r="E17" s="27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31</v>
      </c>
      <c r="AL17" s="23"/>
      <c r="AM17" s="23"/>
      <c r="AN17" s="27" t="s">
        <v>19</v>
      </c>
      <c r="AO17" s="23"/>
      <c r="AP17" s="23"/>
      <c r="AQ17" s="24"/>
      <c r="BS17" s="18" t="s">
        <v>37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4"/>
      <c r="BS18" s="18" t="s">
        <v>7</v>
      </c>
    </row>
    <row r="19" spans="2:71" ht="14.45" customHeight="1" x14ac:dyDescent="0.3">
      <c r="B19" s="22"/>
      <c r="C19" s="23"/>
      <c r="D19" s="29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28</v>
      </c>
      <c r="AL19" s="23"/>
      <c r="AM19" s="23"/>
      <c r="AN19" s="27" t="s">
        <v>39</v>
      </c>
      <c r="AO19" s="23"/>
      <c r="AP19" s="23"/>
      <c r="AQ19" s="24"/>
      <c r="BS19" s="18" t="s">
        <v>7</v>
      </c>
    </row>
    <row r="20" spans="2:71" ht="18.399999999999999" customHeight="1" x14ac:dyDescent="0.3">
      <c r="B20" s="22"/>
      <c r="C20" s="23"/>
      <c r="D20" s="23"/>
      <c r="E20" s="27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31</v>
      </c>
      <c r="AL20" s="23"/>
      <c r="AM20" s="23"/>
      <c r="AN20" s="27" t="s">
        <v>19</v>
      </c>
      <c r="AO20" s="23"/>
      <c r="AP20" s="23"/>
      <c r="AQ20" s="24"/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4"/>
    </row>
    <row r="22" spans="2:71" x14ac:dyDescent="0.3">
      <c r="B22" s="22"/>
      <c r="C22" s="23"/>
      <c r="D22" s="29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4"/>
    </row>
    <row r="23" spans="2:71" ht="22.5" customHeight="1" x14ac:dyDescent="0.3">
      <c r="B23" s="22"/>
      <c r="C23" s="23"/>
      <c r="D23" s="23"/>
      <c r="E23" s="201" t="s">
        <v>19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23"/>
      <c r="AP23" s="23"/>
      <c r="AQ23" s="24"/>
    </row>
    <row r="24" spans="2:71" ht="6.95" customHeight="1" x14ac:dyDescent="0.3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4"/>
    </row>
    <row r="25" spans="2:71" ht="6.95" customHeight="1" x14ac:dyDescent="0.3">
      <c r="B25" s="22"/>
      <c r="C25" s="23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3"/>
      <c r="AQ25" s="24"/>
    </row>
    <row r="26" spans="2:71" ht="14.45" customHeight="1" x14ac:dyDescent="0.3">
      <c r="B26" s="22"/>
      <c r="C26" s="23"/>
      <c r="D26" s="31" t="s">
        <v>41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02">
        <f>ROUND(AG87,2)</f>
        <v>0</v>
      </c>
      <c r="AL26" s="198"/>
      <c r="AM26" s="198"/>
      <c r="AN26" s="198"/>
      <c r="AO26" s="198"/>
      <c r="AP26" s="23"/>
      <c r="AQ26" s="24"/>
    </row>
    <row r="27" spans="2:71" ht="14.45" customHeight="1" x14ac:dyDescent="0.3">
      <c r="B27" s="22"/>
      <c r="C27" s="23"/>
      <c r="D27" s="31" t="s">
        <v>42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02">
        <f>ROUND(AG92,2)</f>
        <v>0</v>
      </c>
      <c r="AL27" s="198"/>
      <c r="AM27" s="198"/>
      <c r="AN27" s="198"/>
      <c r="AO27" s="198"/>
      <c r="AP27" s="23"/>
      <c r="AQ27" s="24"/>
    </row>
    <row r="28" spans="2:71" s="1" customFormat="1" ht="6.95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 x14ac:dyDescent="0.3">
      <c r="B29" s="32"/>
      <c r="C29" s="33"/>
      <c r="D29" s="35" t="s">
        <v>43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3">
        <f>ROUND(AK26+AK27,2)</f>
        <v>0</v>
      </c>
      <c r="AL29" s="204"/>
      <c r="AM29" s="204"/>
      <c r="AN29" s="204"/>
      <c r="AO29" s="204"/>
      <c r="AP29" s="33"/>
      <c r="AQ29" s="34"/>
    </row>
    <row r="30" spans="2:71" s="1" customFormat="1" ht="6.95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 x14ac:dyDescent="0.3">
      <c r="B31" s="37"/>
      <c r="C31" s="38"/>
      <c r="D31" s="39" t="s">
        <v>44</v>
      </c>
      <c r="E31" s="38"/>
      <c r="F31" s="39" t="s">
        <v>45</v>
      </c>
      <c r="G31" s="38"/>
      <c r="H31" s="38"/>
      <c r="I31" s="38"/>
      <c r="J31" s="38"/>
      <c r="K31" s="38"/>
      <c r="L31" s="205">
        <v>0.21</v>
      </c>
      <c r="M31" s="206"/>
      <c r="N31" s="206"/>
      <c r="O31" s="206"/>
      <c r="P31" s="38"/>
      <c r="Q31" s="38"/>
      <c r="R31" s="38"/>
      <c r="S31" s="38"/>
      <c r="T31" s="41" t="s">
        <v>46</v>
      </c>
      <c r="U31" s="38"/>
      <c r="V31" s="38"/>
      <c r="W31" s="207">
        <f>ROUND(AZ87+SUM(CD93),2)</f>
        <v>0</v>
      </c>
      <c r="X31" s="206"/>
      <c r="Y31" s="206"/>
      <c r="Z31" s="206"/>
      <c r="AA31" s="206"/>
      <c r="AB31" s="206"/>
      <c r="AC31" s="206"/>
      <c r="AD31" s="206"/>
      <c r="AE31" s="206"/>
      <c r="AF31" s="38"/>
      <c r="AG31" s="38"/>
      <c r="AH31" s="38"/>
      <c r="AI31" s="38"/>
      <c r="AJ31" s="38"/>
      <c r="AK31" s="207">
        <f>ROUND(AV87+SUM(BY93),2)</f>
        <v>0</v>
      </c>
      <c r="AL31" s="206"/>
      <c r="AM31" s="206"/>
      <c r="AN31" s="206"/>
      <c r="AO31" s="206"/>
      <c r="AP31" s="38"/>
      <c r="AQ31" s="42"/>
    </row>
    <row r="32" spans="2:71" s="2" customFormat="1" ht="14.45" customHeight="1" x14ac:dyDescent="0.3">
      <c r="B32" s="37"/>
      <c r="C32" s="38"/>
      <c r="D32" s="38"/>
      <c r="E32" s="38"/>
      <c r="F32" s="39" t="s">
        <v>47</v>
      </c>
      <c r="G32" s="38"/>
      <c r="H32" s="38"/>
      <c r="I32" s="38"/>
      <c r="J32" s="38"/>
      <c r="K32" s="38"/>
      <c r="L32" s="205">
        <v>0.15</v>
      </c>
      <c r="M32" s="206"/>
      <c r="N32" s="206"/>
      <c r="O32" s="206"/>
      <c r="P32" s="38"/>
      <c r="Q32" s="38"/>
      <c r="R32" s="38"/>
      <c r="S32" s="38"/>
      <c r="T32" s="41" t="s">
        <v>46</v>
      </c>
      <c r="U32" s="38"/>
      <c r="V32" s="38"/>
      <c r="W32" s="207">
        <f>ROUND(BA87+SUM(CE93),2)</f>
        <v>0</v>
      </c>
      <c r="X32" s="206"/>
      <c r="Y32" s="206"/>
      <c r="Z32" s="206"/>
      <c r="AA32" s="206"/>
      <c r="AB32" s="206"/>
      <c r="AC32" s="206"/>
      <c r="AD32" s="206"/>
      <c r="AE32" s="206"/>
      <c r="AF32" s="38"/>
      <c r="AG32" s="38"/>
      <c r="AH32" s="38"/>
      <c r="AI32" s="38"/>
      <c r="AJ32" s="38"/>
      <c r="AK32" s="207">
        <f>ROUND(AW87+SUM(BZ93),2)</f>
        <v>0</v>
      </c>
      <c r="AL32" s="206"/>
      <c r="AM32" s="206"/>
      <c r="AN32" s="206"/>
      <c r="AO32" s="206"/>
      <c r="AP32" s="38"/>
      <c r="AQ32" s="42"/>
    </row>
    <row r="33" spans="2:43" s="2" customFormat="1" ht="14.45" hidden="1" customHeight="1" x14ac:dyDescent="0.3">
      <c r="B33" s="37"/>
      <c r="C33" s="38"/>
      <c r="D33" s="38"/>
      <c r="E33" s="38"/>
      <c r="F33" s="39" t="s">
        <v>48</v>
      </c>
      <c r="G33" s="38"/>
      <c r="H33" s="38"/>
      <c r="I33" s="38"/>
      <c r="J33" s="38"/>
      <c r="K33" s="38"/>
      <c r="L33" s="205">
        <v>0.21</v>
      </c>
      <c r="M33" s="206"/>
      <c r="N33" s="206"/>
      <c r="O33" s="206"/>
      <c r="P33" s="38"/>
      <c r="Q33" s="38"/>
      <c r="R33" s="38"/>
      <c r="S33" s="38"/>
      <c r="T33" s="41" t="s">
        <v>46</v>
      </c>
      <c r="U33" s="38"/>
      <c r="V33" s="38"/>
      <c r="W33" s="207">
        <f>ROUND(BB87+SUM(CF93),2)</f>
        <v>0</v>
      </c>
      <c r="X33" s="206"/>
      <c r="Y33" s="206"/>
      <c r="Z33" s="206"/>
      <c r="AA33" s="206"/>
      <c r="AB33" s="206"/>
      <c r="AC33" s="206"/>
      <c r="AD33" s="206"/>
      <c r="AE33" s="206"/>
      <c r="AF33" s="38"/>
      <c r="AG33" s="38"/>
      <c r="AH33" s="38"/>
      <c r="AI33" s="38"/>
      <c r="AJ33" s="38"/>
      <c r="AK33" s="207">
        <v>0</v>
      </c>
      <c r="AL33" s="206"/>
      <c r="AM33" s="206"/>
      <c r="AN33" s="206"/>
      <c r="AO33" s="206"/>
      <c r="AP33" s="38"/>
      <c r="AQ33" s="42"/>
    </row>
    <row r="34" spans="2:43" s="2" customFormat="1" ht="14.45" hidden="1" customHeight="1" x14ac:dyDescent="0.3">
      <c r="B34" s="37"/>
      <c r="C34" s="38"/>
      <c r="D34" s="38"/>
      <c r="E34" s="38"/>
      <c r="F34" s="39" t="s">
        <v>49</v>
      </c>
      <c r="G34" s="38"/>
      <c r="H34" s="38"/>
      <c r="I34" s="38"/>
      <c r="J34" s="38"/>
      <c r="K34" s="38"/>
      <c r="L34" s="205">
        <v>0.15</v>
      </c>
      <c r="M34" s="206"/>
      <c r="N34" s="206"/>
      <c r="O34" s="206"/>
      <c r="P34" s="38"/>
      <c r="Q34" s="38"/>
      <c r="R34" s="38"/>
      <c r="S34" s="38"/>
      <c r="T34" s="41" t="s">
        <v>46</v>
      </c>
      <c r="U34" s="38"/>
      <c r="V34" s="38"/>
      <c r="W34" s="207">
        <f>ROUND(BC87+SUM(CG93),2)</f>
        <v>0</v>
      </c>
      <c r="X34" s="206"/>
      <c r="Y34" s="206"/>
      <c r="Z34" s="206"/>
      <c r="AA34" s="206"/>
      <c r="AB34" s="206"/>
      <c r="AC34" s="206"/>
      <c r="AD34" s="206"/>
      <c r="AE34" s="206"/>
      <c r="AF34" s="38"/>
      <c r="AG34" s="38"/>
      <c r="AH34" s="38"/>
      <c r="AI34" s="38"/>
      <c r="AJ34" s="38"/>
      <c r="AK34" s="207">
        <v>0</v>
      </c>
      <c r="AL34" s="206"/>
      <c r="AM34" s="206"/>
      <c r="AN34" s="206"/>
      <c r="AO34" s="206"/>
      <c r="AP34" s="38"/>
      <c r="AQ34" s="42"/>
    </row>
    <row r="35" spans="2:43" s="2" customFormat="1" ht="14.45" hidden="1" customHeight="1" x14ac:dyDescent="0.3">
      <c r="B35" s="37"/>
      <c r="C35" s="38"/>
      <c r="D35" s="38"/>
      <c r="E35" s="38"/>
      <c r="F35" s="39" t="s">
        <v>50</v>
      </c>
      <c r="G35" s="38"/>
      <c r="H35" s="38"/>
      <c r="I35" s="38"/>
      <c r="J35" s="38"/>
      <c r="K35" s="38"/>
      <c r="L35" s="205">
        <v>0</v>
      </c>
      <c r="M35" s="206"/>
      <c r="N35" s="206"/>
      <c r="O35" s="206"/>
      <c r="P35" s="38"/>
      <c r="Q35" s="38"/>
      <c r="R35" s="38"/>
      <c r="S35" s="38"/>
      <c r="T35" s="41" t="s">
        <v>46</v>
      </c>
      <c r="U35" s="38"/>
      <c r="V35" s="38"/>
      <c r="W35" s="207">
        <f>ROUND(BD87+SUM(CH93),2)</f>
        <v>0</v>
      </c>
      <c r="X35" s="206"/>
      <c r="Y35" s="206"/>
      <c r="Z35" s="206"/>
      <c r="AA35" s="206"/>
      <c r="AB35" s="206"/>
      <c r="AC35" s="206"/>
      <c r="AD35" s="206"/>
      <c r="AE35" s="206"/>
      <c r="AF35" s="38"/>
      <c r="AG35" s="38"/>
      <c r="AH35" s="38"/>
      <c r="AI35" s="38"/>
      <c r="AJ35" s="38"/>
      <c r="AK35" s="207">
        <v>0</v>
      </c>
      <c r="AL35" s="206"/>
      <c r="AM35" s="206"/>
      <c r="AN35" s="206"/>
      <c r="AO35" s="206"/>
      <c r="AP35" s="38"/>
      <c r="AQ35" s="42"/>
    </row>
    <row r="36" spans="2:43" s="1" customFormat="1" ht="6.95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 x14ac:dyDescent="0.3">
      <c r="B37" s="32"/>
      <c r="C37" s="43"/>
      <c r="D37" s="44" t="s">
        <v>51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52</v>
      </c>
      <c r="U37" s="45"/>
      <c r="V37" s="45"/>
      <c r="W37" s="45"/>
      <c r="X37" s="208" t="s">
        <v>53</v>
      </c>
      <c r="Y37" s="209"/>
      <c r="Z37" s="209"/>
      <c r="AA37" s="209"/>
      <c r="AB37" s="209"/>
      <c r="AC37" s="45"/>
      <c r="AD37" s="45"/>
      <c r="AE37" s="45"/>
      <c r="AF37" s="45"/>
      <c r="AG37" s="45"/>
      <c r="AH37" s="45"/>
      <c r="AI37" s="45"/>
      <c r="AJ37" s="45"/>
      <c r="AK37" s="210">
        <f>SUM(AK29:AK35)</f>
        <v>0</v>
      </c>
      <c r="AL37" s="209"/>
      <c r="AM37" s="209"/>
      <c r="AN37" s="209"/>
      <c r="AO37" s="211"/>
      <c r="AP37" s="43"/>
      <c r="AQ37" s="34"/>
    </row>
    <row r="38" spans="2:43" s="1" customFormat="1" ht="14.45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ht="13.5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4"/>
    </row>
    <row r="40" spans="2:43" ht="13.5" x14ac:dyDescent="0.3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4"/>
    </row>
    <row r="41" spans="2:43" ht="13.5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4"/>
    </row>
    <row r="42" spans="2:43" ht="13.5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4"/>
    </row>
    <row r="43" spans="2:43" ht="13.5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4"/>
    </row>
    <row r="44" spans="2:43" ht="13.5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4"/>
    </row>
    <row r="45" spans="2:43" ht="13.5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4"/>
    </row>
    <row r="46" spans="2:43" ht="13.5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4"/>
    </row>
    <row r="47" spans="2:43" ht="13.5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4"/>
    </row>
    <row r="48" spans="2:43" ht="13.5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4"/>
    </row>
    <row r="49" spans="2:43" s="1" customFormat="1" x14ac:dyDescent="0.3">
      <c r="B49" s="32"/>
      <c r="C49" s="33"/>
      <c r="D49" s="47" t="s">
        <v>54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55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ht="13.5" x14ac:dyDescent="0.3">
      <c r="B50" s="22"/>
      <c r="C50" s="23"/>
      <c r="D50" s="50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51"/>
      <c r="AA50" s="23"/>
      <c r="AB50" s="23"/>
      <c r="AC50" s="50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51"/>
      <c r="AP50" s="23"/>
      <c r="AQ50" s="24"/>
    </row>
    <row r="51" spans="2:43" ht="13.5" x14ac:dyDescent="0.3">
      <c r="B51" s="22"/>
      <c r="C51" s="23"/>
      <c r="D51" s="50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51"/>
      <c r="AA51" s="23"/>
      <c r="AB51" s="23"/>
      <c r="AC51" s="50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51"/>
      <c r="AP51" s="23"/>
      <c r="AQ51" s="24"/>
    </row>
    <row r="52" spans="2:43" ht="13.5" x14ac:dyDescent="0.3">
      <c r="B52" s="22"/>
      <c r="C52" s="23"/>
      <c r="D52" s="50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51"/>
      <c r="AA52" s="23"/>
      <c r="AB52" s="23"/>
      <c r="AC52" s="50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51"/>
      <c r="AP52" s="23"/>
      <c r="AQ52" s="24"/>
    </row>
    <row r="53" spans="2:43" ht="13.5" x14ac:dyDescent="0.3">
      <c r="B53" s="22"/>
      <c r="C53" s="23"/>
      <c r="D53" s="50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51"/>
      <c r="AA53" s="23"/>
      <c r="AB53" s="23"/>
      <c r="AC53" s="50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51"/>
      <c r="AP53" s="23"/>
      <c r="AQ53" s="24"/>
    </row>
    <row r="54" spans="2:43" ht="13.5" x14ac:dyDescent="0.3">
      <c r="B54" s="22"/>
      <c r="C54" s="23"/>
      <c r="D54" s="50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51"/>
      <c r="AA54" s="23"/>
      <c r="AB54" s="23"/>
      <c r="AC54" s="50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51"/>
      <c r="AP54" s="23"/>
      <c r="AQ54" s="24"/>
    </row>
    <row r="55" spans="2:43" ht="13.5" x14ac:dyDescent="0.3">
      <c r="B55" s="22"/>
      <c r="C55" s="23"/>
      <c r="D55" s="50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51"/>
      <c r="AA55" s="23"/>
      <c r="AB55" s="23"/>
      <c r="AC55" s="50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51"/>
      <c r="AP55" s="23"/>
      <c r="AQ55" s="24"/>
    </row>
    <row r="56" spans="2:43" ht="13.5" x14ac:dyDescent="0.3">
      <c r="B56" s="22"/>
      <c r="C56" s="23"/>
      <c r="D56" s="50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51"/>
      <c r="AA56" s="23"/>
      <c r="AB56" s="23"/>
      <c r="AC56" s="50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51"/>
      <c r="AP56" s="23"/>
      <c r="AQ56" s="24"/>
    </row>
    <row r="57" spans="2:43" ht="13.5" x14ac:dyDescent="0.3">
      <c r="B57" s="22"/>
      <c r="C57" s="23"/>
      <c r="D57" s="50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51"/>
      <c r="AA57" s="23"/>
      <c r="AB57" s="23"/>
      <c r="AC57" s="50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51"/>
      <c r="AP57" s="23"/>
      <c r="AQ57" s="24"/>
    </row>
    <row r="58" spans="2:43" s="1" customFormat="1" x14ac:dyDescent="0.3">
      <c r="B58" s="32"/>
      <c r="C58" s="33"/>
      <c r="D58" s="52" t="s">
        <v>56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57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56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57</v>
      </c>
      <c r="AN58" s="53"/>
      <c r="AO58" s="55"/>
      <c r="AP58" s="33"/>
      <c r="AQ58" s="34"/>
    </row>
    <row r="59" spans="2:43" ht="13.5" x14ac:dyDescent="0.3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4"/>
    </row>
    <row r="60" spans="2:43" s="1" customFormat="1" x14ac:dyDescent="0.3">
      <c r="B60" s="32"/>
      <c r="C60" s="33"/>
      <c r="D60" s="47" t="s">
        <v>58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59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ht="13.5" x14ac:dyDescent="0.3">
      <c r="B61" s="22"/>
      <c r="C61" s="23"/>
      <c r="D61" s="50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51"/>
      <c r="AA61" s="23"/>
      <c r="AB61" s="23"/>
      <c r="AC61" s="50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51"/>
      <c r="AP61" s="23"/>
      <c r="AQ61" s="24"/>
    </row>
    <row r="62" spans="2:43" ht="13.5" x14ac:dyDescent="0.3">
      <c r="B62" s="22"/>
      <c r="C62" s="23"/>
      <c r="D62" s="50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51"/>
      <c r="AA62" s="23"/>
      <c r="AB62" s="23"/>
      <c r="AC62" s="50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51"/>
      <c r="AP62" s="23"/>
      <c r="AQ62" s="24"/>
    </row>
    <row r="63" spans="2:43" ht="13.5" x14ac:dyDescent="0.3">
      <c r="B63" s="22"/>
      <c r="C63" s="23"/>
      <c r="D63" s="50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51"/>
      <c r="AA63" s="23"/>
      <c r="AB63" s="23"/>
      <c r="AC63" s="50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51"/>
      <c r="AP63" s="23"/>
      <c r="AQ63" s="24"/>
    </row>
    <row r="64" spans="2:43" ht="13.5" x14ac:dyDescent="0.3">
      <c r="B64" s="22"/>
      <c r="C64" s="23"/>
      <c r="D64" s="50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51"/>
      <c r="AA64" s="23"/>
      <c r="AB64" s="23"/>
      <c r="AC64" s="50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51"/>
      <c r="AP64" s="23"/>
      <c r="AQ64" s="24"/>
    </row>
    <row r="65" spans="2:43" ht="13.5" x14ac:dyDescent="0.3">
      <c r="B65" s="22"/>
      <c r="C65" s="23"/>
      <c r="D65" s="50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51"/>
      <c r="AA65" s="23"/>
      <c r="AB65" s="23"/>
      <c r="AC65" s="50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51"/>
      <c r="AP65" s="23"/>
      <c r="AQ65" s="24"/>
    </row>
    <row r="66" spans="2:43" ht="13.5" x14ac:dyDescent="0.3">
      <c r="B66" s="22"/>
      <c r="C66" s="23"/>
      <c r="D66" s="50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51"/>
      <c r="AA66" s="23"/>
      <c r="AB66" s="23"/>
      <c r="AC66" s="50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51"/>
      <c r="AP66" s="23"/>
      <c r="AQ66" s="24"/>
    </row>
    <row r="67" spans="2:43" ht="13.5" x14ac:dyDescent="0.3">
      <c r="B67" s="22"/>
      <c r="C67" s="23"/>
      <c r="D67" s="50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51"/>
      <c r="AA67" s="23"/>
      <c r="AB67" s="23"/>
      <c r="AC67" s="50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51"/>
      <c r="AP67" s="23"/>
      <c r="AQ67" s="24"/>
    </row>
    <row r="68" spans="2:43" ht="13.5" x14ac:dyDescent="0.3">
      <c r="B68" s="22"/>
      <c r="C68" s="23"/>
      <c r="D68" s="50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51"/>
      <c r="AA68" s="23"/>
      <c r="AB68" s="23"/>
      <c r="AC68" s="50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51"/>
      <c r="AP68" s="23"/>
      <c r="AQ68" s="24"/>
    </row>
    <row r="69" spans="2:43" s="1" customFormat="1" x14ac:dyDescent="0.3">
      <c r="B69" s="32"/>
      <c r="C69" s="33"/>
      <c r="D69" s="52" t="s">
        <v>56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57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56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57</v>
      </c>
      <c r="AN69" s="53"/>
      <c r="AO69" s="55"/>
      <c r="AP69" s="33"/>
      <c r="AQ69" s="34"/>
    </row>
    <row r="70" spans="2:43" s="1" customFormat="1" ht="6.95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 x14ac:dyDescent="0.3">
      <c r="B76" s="32"/>
      <c r="C76" s="197" t="s">
        <v>60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34"/>
    </row>
    <row r="77" spans="2:43" s="3" customFormat="1" ht="14.45" customHeight="1" x14ac:dyDescent="0.3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171025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 x14ac:dyDescent="0.3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213" t="str">
        <f>K6</f>
        <v>SIMU + FSS (místnosti č. 2.26, 5.27, 5.36)</v>
      </c>
      <c r="M78" s="214"/>
      <c r="N78" s="214"/>
      <c r="O78" s="214"/>
      <c r="P78" s="214"/>
      <c r="Q78" s="214"/>
      <c r="R78" s="214"/>
      <c r="S78" s="214"/>
      <c r="T78" s="214"/>
      <c r="U78" s="214"/>
      <c r="V78" s="214"/>
      <c r="W78" s="214"/>
      <c r="X78" s="214"/>
      <c r="Y78" s="214"/>
      <c r="Z78" s="214"/>
      <c r="AA78" s="214"/>
      <c r="AB78" s="214"/>
      <c r="AC78" s="214"/>
      <c r="AD78" s="214"/>
      <c r="AE78" s="214"/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67"/>
      <c r="AQ78" s="68"/>
    </row>
    <row r="79" spans="2:43" s="1" customFormat="1" ht="6.95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x14ac:dyDescent="0.3">
      <c r="B80" s="32"/>
      <c r="C80" s="29" t="s">
        <v>22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FSS-MU, Joštova 10, 601 77 Brno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24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2:76" s="1" customFormat="1" ht="6.95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2:76" s="1" customFormat="1" x14ac:dyDescent="0.3">
      <c r="B82" s="32"/>
      <c r="C82" s="29" t="s">
        <v>27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Masarykova univerzita, Žerotínovo nám. 9,  Brno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34</v>
      </c>
      <c r="AJ82" s="33"/>
      <c r="AK82" s="33"/>
      <c r="AL82" s="33"/>
      <c r="AM82" s="215" t="str">
        <f>IF(E17="","",E17)</f>
        <v>Ateliér Velehradský, s.r.o., Libušino údolí 76, Br</v>
      </c>
      <c r="AN82" s="212"/>
      <c r="AO82" s="212"/>
      <c r="AP82" s="212"/>
      <c r="AQ82" s="34"/>
      <c r="AS82" s="216" t="s">
        <v>61</v>
      </c>
      <c r="AT82" s="217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2:76" s="1" customFormat="1" x14ac:dyDescent="0.3">
      <c r="B83" s="32"/>
      <c r="C83" s="29" t="s">
        <v>32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38</v>
      </c>
      <c r="AJ83" s="33"/>
      <c r="AK83" s="33"/>
      <c r="AL83" s="33"/>
      <c r="AM83" s="215" t="str">
        <f>IF(E20="","",E20)</f>
        <v/>
      </c>
      <c r="AN83" s="212"/>
      <c r="AO83" s="212"/>
      <c r="AP83" s="212"/>
      <c r="AQ83" s="34"/>
      <c r="AS83" s="218"/>
      <c r="AT83" s="219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2:76" s="1" customFormat="1" ht="10.9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20"/>
      <c r="AT84" s="212"/>
      <c r="AU84" s="33"/>
      <c r="AV84" s="33"/>
      <c r="AW84" s="33"/>
      <c r="AX84" s="33"/>
      <c r="AY84" s="33"/>
      <c r="AZ84" s="33"/>
      <c r="BA84" s="33"/>
      <c r="BB84" s="33"/>
      <c r="BC84" s="33"/>
      <c r="BD84" s="75"/>
    </row>
    <row r="85" spans="2:76" s="1" customFormat="1" ht="29.25" customHeight="1" x14ac:dyDescent="0.3">
      <c r="B85" s="32"/>
      <c r="C85" s="221" t="s">
        <v>62</v>
      </c>
      <c r="D85" s="222"/>
      <c r="E85" s="222"/>
      <c r="F85" s="222"/>
      <c r="G85" s="222"/>
      <c r="H85" s="76"/>
      <c r="I85" s="223" t="s">
        <v>63</v>
      </c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3" t="s">
        <v>64</v>
      </c>
      <c r="AH85" s="222"/>
      <c r="AI85" s="222"/>
      <c r="AJ85" s="222"/>
      <c r="AK85" s="222"/>
      <c r="AL85" s="222"/>
      <c r="AM85" s="222"/>
      <c r="AN85" s="223" t="s">
        <v>65</v>
      </c>
      <c r="AO85" s="222"/>
      <c r="AP85" s="224"/>
      <c r="AQ85" s="34"/>
      <c r="AS85" s="77" t="s">
        <v>66</v>
      </c>
      <c r="AT85" s="78" t="s">
        <v>67</v>
      </c>
      <c r="AU85" s="78" t="s">
        <v>68</v>
      </c>
      <c r="AV85" s="78" t="s">
        <v>69</v>
      </c>
      <c r="AW85" s="78" t="s">
        <v>70</v>
      </c>
      <c r="AX85" s="78" t="s">
        <v>71</v>
      </c>
      <c r="AY85" s="78" t="s">
        <v>72</v>
      </c>
      <c r="AZ85" s="78" t="s">
        <v>73</v>
      </c>
      <c r="BA85" s="78" t="s">
        <v>74</v>
      </c>
      <c r="BB85" s="78" t="s">
        <v>75</v>
      </c>
      <c r="BC85" s="78" t="s">
        <v>76</v>
      </c>
      <c r="BD85" s="79" t="s">
        <v>77</v>
      </c>
    </row>
    <row r="86" spans="2:76" s="1" customFormat="1" ht="10.9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2:76" s="4" customFormat="1" ht="32.450000000000003" customHeight="1" x14ac:dyDescent="0.3">
      <c r="B87" s="65"/>
      <c r="C87" s="81" t="s">
        <v>78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28">
        <f>ROUND(SUM(AG88:AG90),2)</f>
        <v>0</v>
      </c>
      <c r="AH87" s="228"/>
      <c r="AI87" s="228"/>
      <c r="AJ87" s="228"/>
      <c r="AK87" s="228"/>
      <c r="AL87" s="228"/>
      <c r="AM87" s="228"/>
      <c r="AN87" s="229">
        <f>SUM(AG87,AT87)</f>
        <v>0</v>
      </c>
      <c r="AO87" s="229"/>
      <c r="AP87" s="229"/>
      <c r="AQ87" s="68"/>
      <c r="AS87" s="83">
        <f>ROUND(SUM(AS88:AS90),2)</f>
        <v>0</v>
      </c>
      <c r="AT87" s="84">
        <f>ROUND(SUM(AV87:AW87),2)</f>
        <v>0</v>
      </c>
      <c r="AU87" s="85">
        <f>ROUND(SUM(AU88:AU90),5)</f>
        <v>1245.6734100000001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ROUND(SUM(AZ88:AZ90),2)</f>
        <v>0</v>
      </c>
      <c r="BA87" s="84">
        <f>ROUND(SUM(BA88:BA90),2)</f>
        <v>0</v>
      </c>
      <c r="BB87" s="84">
        <f>ROUND(SUM(BB88:BB90),2)</f>
        <v>0</v>
      </c>
      <c r="BC87" s="84">
        <f>ROUND(SUM(BC88:BC90),2)</f>
        <v>0</v>
      </c>
      <c r="BD87" s="86">
        <f>ROUND(SUM(BD88:BD90),2)</f>
        <v>0</v>
      </c>
      <c r="BS87" s="87" t="s">
        <v>79</v>
      </c>
      <c r="BT87" s="87" t="s">
        <v>80</v>
      </c>
      <c r="BU87" s="88" t="s">
        <v>81</v>
      </c>
      <c r="BV87" s="87" t="s">
        <v>82</v>
      </c>
      <c r="BW87" s="87" t="s">
        <v>83</v>
      </c>
      <c r="BX87" s="87" t="s">
        <v>84</v>
      </c>
    </row>
    <row r="88" spans="2:76" s="5" customFormat="1" ht="37.5" customHeight="1" x14ac:dyDescent="0.3">
      <c r="B88" s="89"/>
      <c r="C88" s="90"/>
      <c r="D88" s="227" t="s">
        <v>85</v>
      </c>
      <c r="E88" s="226"/>
      <c r="F88" s="226"/>
      <c r="G88" s="226"/>
      <c r="H88" s="226"/>
      <c r="I88" s="91"/>
      <c r="J88" s="227" t="s">
        <v>86</v>
      </c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26"/>
      <c r="Y88" s="226"/>
      <c r="Z88" s="226"/>
      <c r="AA88" s="226"/>
      <c r="AB88" s="226"/>
      <c r="AC88" s="226"/>
      <c r="AD88" s="226"/>
      <c r="AE88" s="226"/>
      <c r="AF88" s="226"/>
      <c r="AG88" s="225">
        <f>'2.26 - Simulace mediálníc...'!M30</f>
        <v>0</v>
      </c>
      <c r="AH88" s="226"/>
      <c r="AI88" s="226"/>
      <c r="AJ88" s="226"/>
      <c r="AK88" s="226"/>
      <c r="AL88" s="226"/>
      <c r="AM88" s="226"/>
      <c r="AN88" s="225">
        <f>SUM(AG88,AT88)</f>
        <v>0</v>
      </c>
      <c r="AO88" s="226"/>
      <c r="AP88" s="226"/>
      <c r="AQ88" s="92"/>
      <c r="AS88" s="93">
        <f>'2.26 - Simulace mediálníc...'!M28</f>
        <v>0</v>
      </c>
      <c r="AT88" s="94">
        <f>ROUND(SUM(AV88:AW88),2)</f>
        <v>0</v>
      </c>
      <c r="AU88" s="95">
        <f>'2.26 - Simulace mediálníc...'!W125</f>
        <v>521.98575800000003</v>
      </c>
      <c r="AV88" s="94">
        <f>'2.26 - Simulace mediálníc...'!M32</f>
        <v>0</v>
      </c>
      <c r="AW88" s="94">
        <f>'2.26 - Simulace mediálníc...'!M33</f>
        <v>0</v>
      </c>
      <c r="AX88" s="94">
        <f>'2.26 - Simulace mediálníc...'!M34</f>
        <v>0</v>
      </c>
      <c r="AY88" s="94">
        <f>'2.26 - Simulace mediálníc...'!M35</f>
        <v>0</v>
      </c>
      <c r="AZ88" s="94">
        <f>'2.26 - Simulace mediálníc...'!H32</f>
        <v>0</v>
      </c>
      <c r="BA88" s="94">
        <f>'2.26 - Simulace mediálníc...'!H33</f>
        <v>0</v>
      </c>
      <c r="BB88" s="94">
        <f>'2.26 - Simulace mediálníc...'!H34</f>
        <v>0</v>
      </c>
      <c r="BC88" s="94">
        <f>'2.26 - Simulace mediálníc...'!H35</f>
        <v>0</v>
      </c>
      <c r="BD88" s="96">
        <f>'2.26 - Simulace mediálníc...'!H36</f>
        <v>0</v>
      </c>
      <c r="BT88" s="97" t="s">
        <v>21</v>
      </c>
      <c r="BV88" s="97" t="s">
        <v>82</v>
      </c>
      <c r="BW88" s="97" t="s">
        <v>87</v>
      </c>
      <c r="BX88" s="97" t="s">
        <v>83</v>
      </c>
    </row>
    <row r="89" spans="2:76" s="5" customFormat="1" ht="37.5" customHeight="1" x14ac:dyDescent="0.3">
      <c r="B89" s="89"/>
      <c r="C89" s="90"/>
      <c r="D89" s="227" t="s">
        <v>88</v>
      </c>
      <c r="E89" s="226"/>
      <c r="F89" s="226"/>
      <c r="G89" s="226"/>
      <c r="H89" s="226"/>
      <c r="I89" s="91"/>
      <c r="J89" s="227" t="s">
        <v>89</v>
      </c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  <c r="AF89" s="226"/>
      <c r="AG89" s="225">
        <f>'5.27 - Multimediální inte...'!M30</f>
        <v>0</v>
      </c>
      <c r="AH89" s="226"/>
      <c r="AI89" s="226"/>
      <c r="AJ89" s="226"/>
      <c r="AK89" s="226"/>
      <c r="AL89" s="226"/>
      <c r="AM89" s="226"/>
      <c r="AN89" s="225">
        <f>SUM(AG89,AT89)</f>
        <v>0</v>
      </c>
      <c r="AO89" s="226"/>
      <c r="AP89" s="226"/>
      <c r="AQ89" s="92"/>
      <c r="AS89" s="93">
        <f>'5.27 - Multimediální inte...'!M28</f>
        <v>0</v>
      </c>
      <c r="AT89" s="94">
        <f>ROUND(SUM(AV89:AW89),2)</f>
        <v>0</v>
      </c>
      <c r="AU89" s="95">
        <f>'5.27 - Multimediální inte...'!W126</f>
        <v>291.15543100000002</v>
      </c>
      <c r="AV89" s="94">
        <f>'5.27 - Multimediální inte...'!M32</f>
        <v>0</v>
      </c>
      <c r="AW89" s="94">
        <f>'5.27 - Multimediální inte...'!M33</f>
        <v>0</v>
      </c>
      <c r="AX89" s="94">
        <f>'5.27 - Multimediální inte...'!M34</f>
        <v>0</v>
      </c>
      <c r="AY89" s="94">
        <f>'5.27 - Multimediální inte...'!M35</f>
        <v>0</v>
      </c>
      <c r="AZ89" s="94">
        <f>'5.27 - Multimediální inte...'!H32</f>
        <v>0</v>
      </c>
      <c r="BA89" s="94">
        <f>'5.27 - Multimediální inte...'!H33</f>
        <v>0</v>
      </c>
      <c r="BB89" s="94">
        <f>'5.27 - Multimediální inte...'!H34</f>
        <v>0</v>
      </c>
      <c r="BC89" s="94">
        <f>'5.27 - Multimediální inte...'!H35</f>
        <v>0</v>
      </c>
      <c r="BD89" s="96">
        <f>'5.27 - Multimediální inte...'!H36</f>
        <v>0</v>
      </c>
      <c r="BT89" s="97" t="s">
        <v>21</v>
      </c>
      <c r="BV89" s="97" t="s">
        <v>82</v>
      </c>
      <c r="BW89" s="97" t="s">
        <v>90</v>
      </c>
      <c r="BX89" s="97" t="s">
        <v>83</v>
      </c>
    </row>
    <row r="90" spans="2:76" s="5" customFormat="1" ht="37.5" customHeight="1" x14ac:dyDescent="0.3">
      <c r="B90" s="89"/>
      <c r="C90" s="90"/>
      <c r="D90" s="227" t="s">
        <v>91</v>
      </c>
      <c r="E90" s="226"/>
      <c r="F90" s="226"/>
      <c r="G90" s="226"/>
      <c r="H90" s="226"/>
      <c r="I90" s="91"/>
      <c r="J90" s="227" t="s">
        <v>92</v>
      </c>
      <c r="K90" s="226"/>
      <c r="L90" s="226"/>
      <c r="M90" s="226"/>
      <c r="N90" s="226"/>
      <c r="O90" s="226"/>
      <c r="P90" s="226"/>
      <c r="Q90" s="226"/>
      <c r="R90" s="226"/>
      <c r="S90" s="226"/>
      <c r="T90" s="226"/>
      <c r="U90" s="226"/>
      <c r="V90" s="226"/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25">
        <f>'5.36 - Multimediální inte...'!M30</f>
        <v>0</v>
      </c>
      <c r="AH90" s="226"/>
      <c r="AI90" s="226"/>
      <c r="AJ90" s="226"/>
      <c r="AK90" s="226"/>
      <c r="AL90" s="226"/>
      <c r="AM90" s="226"/>
      <c r="AN90" s="225">
        <f>SUM(AG90,AT90)</f>
        <v>0</v>
      </c>
      <c r="AO90" s="226"/>
      <c r="AP90" s="226"/>
      <c r="AQ90" s="92"/>
      <c r="AS90" s="98">
        <f>'5.36 - Multimediální inte...'!M28</f>
        <v>0</v>
      </c>
      <c r="AT90" s="99">
        <f>ROUND(SUM(AV90:AW90),2)</f>
        <v>0</v>
      </c>
      <c r="AU90" s="100">
        <f>'5.36 - Multimediální inte...'!W124</f>
        <v>432.53222000000005</v>
      </c>
      <c r="AV90" s="99">
        <f>'5.36 - Multimediální inte...'!M32</f>
        <v>0</v>
      </c>
      <c r="AW90" s="99">
        <f>'5.36 - Multimediální inte...'!M33</f>
        <v>0</v>
      </c>
      <c r="AX90" s="99">
        <f>'5.36 - Multimediální inte...'!M34</f>
        <v>0</v>
      </c>
      <c r="AY90" s="99">
        <f>'5.36 - Multimediální inte...'!M35</f>
        <v>0</v>
      </c>
      <c r="AZ90" s="99">
        <f>'5.36 - Multimediální inte...'!H32</f>
        <v>0</v>
      </c>
      <c r="BA90" s="99">
        <f>'5.36 - Multimediální inte...'!H33</f>
        <v>0</v>
      </c>
      <c r="BB90" s="99">
        <f>'5.36 - Multimediální inte...'!H34</f>
        <v>0</v>
      </c>
      <c r="BC90" s="99">
        <f>'5.36 - Multimediální inte...'!H35</f>
        <v>0</v>
      </c>
      <c r="BD90" s="101">
        <f>'5.36 - Multimediální inte...'!H36</f>
        <v>0</v>
      </c>
      <c r="BT90" s="97" t="s">
        <v>21</v>
      </c>
      <c r="BV90" s="97" t="s">
        <v>82</v>
      </c>
      <c r="BW90" s="97" t="s">
        <v>93</v>
      </c>
      <c r="BX90" s="97" t="s">
        <v>83</v>
      </c>
    </row>
    <row r="91" spans="2:76" ht="13.5" x14ac:dyDescent="0.3">
      <c r="B91" s="22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4"/>
    </row>
    <row r="92" spans="2:76" s="1" customFormat="1" ht="30" customHeight="1" x14ac:dyDescent="0.3">
      <c r="B92" s="32"/>
      <c r="C92" s="81" t="s">
        <v>94</v>
      </c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229">
        <v>0</v>
      </c>
      <c r="AH92" s="212"/>
      <c r="AI92" s="212"/>
      <c r="AJ92" s="212"/>
      <c r="AK92" s="212"/>
      <c r="AL92" s="212"/>
      <c r="AM92" s="212"/>
      <c r="AN92" s="229">
        <v>0</v>
      </c>
      <c r="AO92" s="212"/>
      <c r="AP92" s="212"/>
      <c r="AQ92" s="34"/>
      <c r="AS92" s="77" t="s">
        <v>95</v>
      </c>
      <c r="AT92" s="78" t="s">
        <v>96</v>
      </c>
      <c r="AU92" s="78" t="s">
        <v>44</v>
      </c>
      <c r="AV92" s="79" t="s">
        <v>67</v>
      </c>
    </row>
    <row r="93" spans="2:76" s="1" customFormat="1" ht="10.9" customHeight="1" x14ac:dyDescent="0.3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4"/>
      <c r="AS93" s="102"/>
      <c r="AT93" s="103"/>
      <c r="AU93" s="103"/>
      <c r="AV93" s="104"/>
    </row>
    <row r="94" spans="2:76" s="1" customFormat="1" ht="30" customHeight="1" x14ac:dyDescent="0.3">
      <c r="B94" s="32"/>
      <c r="C94" s="105" t="s">
        <v>97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230">
        <f>ROUND(AG87+AG92,2)</f>
        <v>0</v>
      </c>
      <c r="AH94" s="230"/>
      <c r="AI94" s="230"/>
      <c r="AJ94" s="230"/>
      <c r="AK94" s="230"/>
      <c r="AL94" s="230"/>
      <c r="AM94" s="230"/>
      <c r="AN94" s="230">
        <f>AN87+AN92</f>
        <v>0</v>
      </c>
      <c r="AO94" s="230"/>
      <c r="AP94" s="230"/>
      <c r="AQ94" s="34"/>
    </row>
    <row r="95" spans="2:76" s="1" customFormat="1" ht="6.95" customHeight="1" x14ac:dyDescent="0.3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8"/>
    </row>
  </sheetData>
  <sheetProtection algorithmName="SHA-512" hashValue="difJjVKNdO/biCm0abfG2GYjRnznIB41MKqB8FNzXteDgv/je7UQHoutabLbb+Ayp+qLm9E+kekSQjj+J47vfA==" saltValue="AGQ1GROg8gMe0NTtuwYKKA==" spinCount="100000" sheet="1" objects="1" scenarios="1"/>
  <mergeCells count="53">
    <mergeCell ref="AG92:AM92"/>
    <mergeCell ref="AN92:AP92"/>
    <mergeCell ref="AG94:AM94"/>
    <mergeCell ref="AN94:AP94"/>
    <mergeCell ref="AR2:BE2"/>
    <mergeCell ref="AN90:AP90"/>
    <mergeCell ref="AG90:AM90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AK26:AO26"/>
    <mergeCell ref="AK27:AO27"/>
    <mergeCell ref="AK29:AO29"/>
    <mergeCell ref="L31:O31"/>
    <mergeCell ref="W31:AE31"/>
    <mergeCell ref="AK31:AO31"/>
    <mergeCell ref="C2:AP2"/>
    <mergeCell ref="C4:AP4"/>
    <mergeCell ref="K5:AO5"/>
    <mergeCell ref="K6:AO6"/>
    <mergeCell ref="E23:AN23"/>
  </mergeCells>
  <pageMargins left="0.58333330000000005" right="0.58333330000000005" top="0.5" bottom="0.46666669999999999" header="0" footer="0"/>
  <pageSetup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47"/>
  <sheetViews>
    <sheetView showGridLines="0" workbookViewId="0">
      <pane ySplit="1" topLeftCell="A112" activePane="bottomLeft" state="frozen"/>
      <selection pane="bottomLeft" activeCell="L203" sqref="L203:M203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5"/>
      <c r="B1" s="15"/>
      <c r="C1" s="15"/>
      <c r="D1" s="16" t="s">
        <v>1</v>
      </c>
      <c r="E1" s="15"/>
      <c r="F1" s="15"/>
      <c r="G1" s="15"/>
      <c r="H1" s="273"/>
      <c r="I1" s="273"/>
      <c r="J1" s="273"/>
      <c r="K1" s="273"/>
      <c r="L1" s="15"/>
      <c r="M1" s="15"/>
      <c r="N1" s="15"/>
      <c r="O1" s="16" t="s">
        <v>98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5" t="s">
        <v>5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31" t="s">
        <v>6</v>
      </c>
      <c r="T2" s="196"/>
      <c r="U2" s="196"/>
      <c r="V2" s="196"/>
      <c r="W2" s="196"/>
      <c r="X2" s="196"/>
      <c r="Y2" s="196"/>
      <c r="Z2" s="196"/>
      <c r="AA2" s="196"/>
      <c r="AB2" s="196"/>
      <c r="AC2" s="196"/>
      <c r="AT2" s="18" t="s">
        <v>87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 x14ac:dyDescent="0.3">
      <c r="B4" s="22"/>
      <c r="C4" s="197" t="s">
        <v>100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32" t="str">
        <f>'Rekapitulace stavby'!K6</f>
        <v>SIMU + FSS (místnosti č. 2.26, 5.27, 5.36)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23"/>
      <c r="R6" s="24"/>
    </row>
    <row r="7" spans="1:66" s="1" customFormat="1" ht="32.85" customHeight="1" x14ac:dyDescent="0.3">
      <c r="B7" s="32"/>
      <c r="C7" s="33"/>
      <c r="D7" s="28" t="s">
        <v>101</v>
      </c>
      <c r="E7" s="33"/>
      <c r="F7" s="200" t="s">
        <v>102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3"/>
      <c r="R7" s="34"/>
    </row>
    <row r="8" spans="1:66" s="1" customFormat="1" ht="14.45" customHeight="1" x14ac:dyDescent="0.3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</row>
    <row r="9" spans="1:66" s="1" customFormat="1" ht="14.45" customHeight="1" x14ac:dyDescent="0.3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33"/>
      <c r="P9" s="212"/>
      <c r="Q9" s="33"/>
      <c r="R9" s="34"/>
    </row>
    <row r="10" spans="1:66" s="1" customFormat="1" ht="10.9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 x14ac:dyDescent="0.3">
      <c r="B11" s="32"/>
      <c r="C11" s="33"/>
      <c r="D11" s="29" t="s">
        <v>27</v>
      </c>
      <c r="E11" s="33"/>
      <c r="F11" s="33"/>
      <c r="G11" s="33"/>
      <c r="H11" s="33"/>
      <c r="I11" s="33"/>
      <c r="J11" s="33"/>
      <c r="K11" s="33"/>
      <c r="L11" s="33"/>
      <c r="M11" s="29" t="s">
        <v>28</v>
      </c>
      <c r="N11" s="33"/>
      <c r="O11" s="199" t="s">
        <v>19</v>
      </c>
      <c r="P11" s="212"/>
      <c r="Q11" s="33"/>
      <c r="R11" s="34"/>
    </row>
    <row r="12" spans="1:66" s="1" customFormat="1" ht="18" customHeight="1" x14ac:dyDescent="0.3">
      <c r="B12" s="32"/>
      <c r="C12" s="33"/>
      <c r="D12" s="33"/>
      <c r="E12" s="27" t="s">
        <v>103</v>
      </c>
      <c r="F12" s="33"/>
      <c r="G12" s="33"/>
      <c r="H12" s="33"/>
      <c r="I12" s="33"/>
      <c r="J12" s="33"/>
      <c r="K12" s="33"/>
      <c r="L12" s="33"/>
      <c r="M12" s="29" t="s">
        <v>31</v>
      </c>
      <c r="N12" s="33"/>
      <c r="O12" s="199" t="s">
        <v>19</v>
      </c>
      <c r="P12" s="212"/>
      <c r="Q12" s="33"/>
      <c r="R12" s="34"/>
    </row>
    <row r="13" spans="1:66" s="1" customFormat="1" ht="6.95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 x14ac:dyDescent="0.3">
      <c r="B14" s="32"/>
      <c r="C14" s="33"/>
      <c r="D14" s="29" t="s">
        <v>32</v>
      </c>
      <c r="E14" s="33"/>
      <c r="F14" s="33"/>
      <c r="G14" s="33"/>
      <c r="H14" s="33"/>
      <c r="I14" s="33"/>
      <c r="J14" s="33"/>
      <c r="K14" s="33"/>
      <c r="L14" s="33"/>
      <c r="M14" s="29" t="s">
        <v>28</v>
      </c>
      <c r="N14" s="33"/>
      <c r="O14" s="199" t="str">
        <f>IF('Rekapitulace stavby'!AN13="","",'Rekapitulace stavby'!AN13)</f>
        <v/>
      </c>
      <c r="P14" s="212"/>
      <c r="Q14" s="33"/>
      <c r="R14" s="34"/>
    </row>
    <row r="15" spans="1:66" s="1" customFormat="1" ht="18" customHeight="1" x14ac:dyDescent="0.3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31</v>
      </c>
      <c r="N15" s="33"/>
      <c r="O15" s="199" t="str">
        <f>IF('Rekapitulace stavby'!AN14="","",'Rekapitulace stavby'!AN14)</f>
        <v/>
      </c>
      <c r="P15" s="212"/>
      <c r="Q15" s="33"/>
      <c r="R15" s="34"/>
    </row>
    <row r="16" spans="1:66" s="1" customFormat="1" ht="6.95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 x14ac:dyDescent="0.3">
      <c r="B17" s="32"/>
      <c r="C17" s="33"/>
      <c r="D17" s="29" t="s">
        <v>34</v>
      </c>
      <c r="E17" s="33"/>
      <c r="F17" s="33"/>
      <c r="G17" s="33"/>
      <c r="H17" s="33"/>
      <c r="I17" s="33"/>
      <c r="J17" s="33"/>
      <c r="K17" s="33"/>
      <c r="L17" s="33"/>
      <c r="M17" s="29" t="s">
        <v>28</v>
      </c>
      <c r="N17" s="33"/>
      <c r="O17" s="199" t="s">
        <v>35</v>
      </c>
      <c r="P17" s="212"/>
      <c r="Q17" s="33"/>
      <c r="R17" s="34"/>
    </row>
    <row r="18" spans="2:18" s="1" customFormat="1" ht="18" customHeight="1" x14ac:dyDescent="0.3">
      <c r="B18" s="32"/>
      <c r="C18" s="33"/>
      <c r="D18" s="33"/>
      <c r="E18" s="27" t="s">
        <v>104</v>
      </c>
      <c r="F18" s="33"/>
      <c r="G18" s="33"/>
      <c r="H18" s="33"/>
      <c r="I18" s="33"/>
      <c r="J18" s="33"/>
      <c r="K18" s="33"/>
      <c r="L18" s="33"/>
      <c r="M18" s="29" t="s">
        <v>31</v>
      </c>
      <c r="N18" s="33"/>
      <c r="O18" s="199" t="s">
        <v>19</v>
      </c>
      <c r="P18" s="212"/>
      <c r="Q18" s="33"/>
      <c r="R18" s="34"/>
    </row>
    <row r="19" spans="2:18" s="1" customFormat="1" ht="6.95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 x14ac:dyDescent="0.3">
      <c r="B20" s="32"/>
      <c r="C20" s="33"/>
      <c r="D20" s="29" t="s">
        <v>38</v>
      </c>
      <c r="E20" s="33"/>
      <c r="F20" s="33"/>
      <c r="G20" s="33"/>
      <c r="H20" s="33"/>
      <c r="I20" s="33"/>
      <c r="J20" s="33"/>
      <c r="K20" s="33"/>
      <c r="L20" s="33"/>
      <c r="M20" s="29" t="s">
        <v>28</v>
      </c>
      <c r="N20" s="33"/>
      <c r="O20" s="199" t="s">
        <v>105</v>
      </c>
      <c r="P20" s="212"/>
      <c r="Q20" s="33"/>
      <c r="R20" s="34"/>
    </row>
    <row r="21" spans="2:18" s="1" customFormat="1" ht="18" customHeight="1" x14ac:dyDescent="0.3">
      <c r="B21" s="32"/>
      <c r="C21" s="33"/>
      <c r="D21" s="33"/>
      <c r="E21" s="27"/>
      <c r="F21" s="33"/>
      <c r="G21" s="33"/>
      <c r="H21" s="33"/>
      <c r="I21" s="33"/>
      <c r="J21" s="33"/>
      <c r="K21" s="33"/>
      <c r="L21" s="33"/>
      <c r="M21" s="29" t="s">
        <v>31</v>
      </c>
      <c r="N21" s="33"/>
      <c r="O21" s="199" t="s">
        <v>19</v>
      </c>
      <c r="P21" s="212"/>
      <c r="Q21" s="33"/>
      <c r="R21" s="34"/>
    </row>
    <row r="22" spans="2:18" s="1" customFormat="1" ht="6.95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 x14ac:dyDescent="0.3">
      <c r="B23" s="32"/>
      <c r="C23" s="33"/>
      <c r="D23" s="29" t="s">
        <v>40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201" t="s">
        <v>19</v>
      </c>
      <c r="F24" s="212"/>
      <c r="G24" s="212"/>
      <c r="H24" s="212"/>
      <c r="I24" s="212"/>
      <c r="J24" s="212"/>
      <c r="K24" s="212"/>
      <c r="L24" s="212"/>
      <c r="M24" s="33"/>
      <c r="N24" s="33"/>
      <c r="O24" s="33"/>
      <c r="P24" s="33"/>
      <c r="Q24" s="33"/>
      <c r="R24" s="34"/>
    </row>
    <row r="25" spans="2:18" s="1" customFormat="1" ht="6.95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 x14ac:dyDescent="0.3">
      <c r="B27" s="32"/>
      <c r="C27" s="33"/>
      <c r="D27" s="107" t="s">
        <v>106</v>
      </c>
      <c r="E27" s="33"/>
      <c r="F27" s="33"/>
      <c r="G27" s="33"/>
      <c r="H27" s="33"/>
      <c r="I27" s="33"/>
      <c r="J27" s="33"/>
      <c r="K27" s="33"/>
      <c r="L27" s="33"/>
      <c r="M27" s="202">
        <f>N88</f>
        <v>0</v>
      </c>
      <c r="N27" s="212"/>
      <c r="O27" s="212"/>
      <c r="P27" s="212"/>
      <c r="Q27" s="33"/>
      <c r="R27" s="34"/>
    </row>
    <row r="28" spans="2:18" s="1" customFormat="1" ht="14.45" customHeight="1" x14ac:dyDescent="0.3">
      <c r="B28" s="32"/>
      <c r="C28" s="33"/>
      <c r="D28" s="31" t="s">
        <v>107</v>
      </c>
      <c r="E28" s="33"/>
      <c r="F28" s="33"/>
      <c r="G28" s="33"/>
      <c r="H28" s="33"/>
      <c r="I28" s="33"/>
      <c r="J28" s="33"/>
      <c r="K28" s="33"/>
      <c r="L28" s="33"/>
      <c r="M28" s="202">
        <f>N106</f>
        <v>0</v>
      </c>
      <c r="N28" s="212"/>
      <c r="O28" s="212"/>
      <c r="P28" s="212"/>
      <c r="Q28" s="33"/>
      <c r="R28" s="34"/>
    </row>
    <row r="29" spans="2:18" s="1" customFormat="1" ht="6.95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08" t="s">
        <v>43</v>
      </c>
      <c r="E30" s="33"/>
      <c r="F30" s="33"/>
      <c r="G30" s="33"/>
      <c r="H30" s="33"/>
      <c r="I30" s="33"/>
      <c r="J30" s="33"/>
      <c r="K30" s="33"/>
      <c r="L30" s="33"/>
      <c r="M30" s="234">
        <f>ROUND(M27+M28,2)</f>
        <v>0</v>
      </c>
      <c r="N30" s="212"/>
      <c r="O30" s="212"/>
      <c r="P30" s="212"/>
      <c r="Q30" s="33"/>
      <c r="R30" s="34"/>
    </row>
    <row r="31" spans="2:18" s="1" customFormat="1" ht="6.95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 x14ac:dyDescent="0.3">
      <c r="B32" s="32"/>
      <c r="C32" s="33"/>
      <c r="D32" s="39" t="s">
        <v>44</v>
      </c>
      <c r="E32" s="39" t="s">
        <v>45</v>
      </c>
      <c r="F32" s="40">
        <v>0.21</v>
      </c>
      <c r="G32" s="109" t="s">
        <v>46</v>
      </c>
      <c r="H32" s="235">
        <f>ROUND((SUM(BE106:BE107)+SUM(BE125:BE346)), 2)</f>
        <v>0</v>
      </c>
      <c r="I32" s="212"/>
      <c r="J32" s="212"/>
      <c r="K32" s="33"/>
      <c r="L32" s="33"/>
      <c r="M32" s="235">
        <f>ROUND(ROUND((SUM(BE106:BE107)+SUM(BE125:BE346)), 2)*F32, 2)</f>
        <v>0</v>
      </c>
      <c r="N32" s="212"/>
      <c r="O32" s="212"/>
      <c r="P32" s="212"/>
      <c r="Q32" s="33"/>
      <c r="R32" s="34"/>
    </row>
    <row r="33" spans="2:18" s="1" customFormat="1" ht="14.45" customHeight="1" x14ac:dyDescent="0.3">
      <c r="B33" s="32"/>
      <c r="C33" s="33"/>
      <c r="D33" s="33"/>
      <c r="E33" s="39" t="s">
        <v>47</v>
      </c>
      <c r="F33" s="40">
        <v>0.15</v>
      </c>
      <c r="G33" s="109" t="s">
        <v>46</v>
      </c>
      <c r="H33" s="235">
        <f>ROUND((SUM(BF106:BF107)+SUM(BF125:BF346)), 2)</f>
        <v>0</v>
      </c>
      <c r="I33" s="212"/>
      <c r="J33" s="212"/>
      <c r="K33" s="33"/>
      <c r="L33" s="33"/>
      <c r="M33" s="235">
        <f>ROUND(ROUND((SUM(BF106:BF107)+SUM(BF125:BF346)), 2)*F33, 2)</f>
        <v>0</v>
      </c>
      <c r="N33" s="212"/>
      <c r="O33" s="212"/>
      <c r="P33" s="212"/>
      <c r="Q33" s="33"/>
      <c r="R33" s="34"/>
    </row>
    <row r="34" spans="2:18" s="1" customFormat="1" ht="14.45" hidden="1" customHeight="1" x14ac:dyDescent="0.3">
      <c r="B34" s="32"/>
      <c r="C34" s="33"/>
      <c r="D34" s="33"/>
      <c r="E34" s="39" t="s">
        <v>48</v>
      </c>
      <c r="F34" s="40">
        <v>0.21</v>
      </c>
      <c r="G34" s="109" t="s">
        <v>46</v>
      </c>
      <c r="H34" s="235">
        <f>ROUND((SUM(BG106:BG107)+SUM(BG125:BG346)), 2)</f>
        <v>0</v>
      </c>
      <c r="I34" s="212"/>
      <c r="J34" s="212"/>
      <c r="K34" s="33"/>
      <c r="L34" s="33"/>
      <c r="M34" s="235">
        <v>0</v>
      </c>
      <c r="N34" s="212"/>
      <c r="O34" s="212"/>
      <c r="P34" s="212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49</v>
      </c>
      <c r="F35" s="40">
        <v>0.15</v>
      </c>
      <c r="G35" s="109" t="s">
        <v>46</v>
      </c>
      <c r="H35" s="235">
        <f>ROUND((SUM(BH106:BH107)+SUM(BH125:BH346)), 2)</f>
        <v>0</v>
      </c>
      <c r="I35" s="212"/>
      <c r="J35" s="212"/>
      <c r="K35" s="33"/>
      <c r="L35" s="33"/>
      <c r="M35" s="235">
        <v>0</v>
      </c>
      <c r="N35" s="212"/>
      <c r="O35" s="212"/>
      <c r="P35" s="212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50</v>
      </c>
      <c r="F36" s="40">
        <v>0</v>
      </c>
      <c r="G36" s="109" t="s">
        <v>46</v>
      </c>
      <c r="H36" s="235">
        <f>ROUND((SUM(BI106:BI107)+SUM(BI125:BI346)), 2)</f>
        <v>0</v>
      </c>
      <c r="I36" s="212"/>
      <c r="J36" s="212"/>
      <c r="K36" s="33"/>
      <c r="L36" s="33"/>
      <c r="M36" s="235">
        <v>0</v>
      </c>
      <c r="N36" s="212"/>
      <c r="O36" s="212"/>
      <c r="P36" s="212"/>
      <c r="Q36" s="33"/>
      <c r="R36" s="34"/>
    </row>
    <row r="37" spans="2:18" s="1" customFormat="1" ht="6.9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6"/>
      <c r="D38" s="110" t="s">
        <v>51</v>
      </c>
      <c r="E38" s="76"/>
      <c r="F38" s="76"/>
      <c r="G38" s="111" t="s">
        <v>52</v>
      </c>
      <c r="H38" s="112" t="s">
        <v>53</v>
      </c>
      <c r="I38" s="76"/>
      <c r="J38" s="76"/>
      <c r="K38" s="76"/>
      <c r="L38" s="236">
        <f>SUM(M30:M36)</f>
        <v>0</v>
      </c>
      <c r="M38" s="222"/>
      <c r="N38" s="222"/>
      <c r="O38" s="222"/>
      <c r="P38" s="224"/>
      <c r="Q38" s="106"/>
      <c r="R38" s="34"/>
    </row>
    <row r="39" spans="2:18" s="1" customFormat="1" ht="14.45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</row>
    <row r="42" spans="2:18" ht="13.5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ht="13.5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ht="13.5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ht="13.5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ht="13.5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ht="13.5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ht="13.5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ht="13.5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x14ac:dyDescent="0.3">
      <c r="B50" s="32"/>
      <c r="C50" s="33"/>
      <c r="D50" s="47" t="s">
        <v>54</v>
      </c>
      <c r="E50" s="48"/>
      <c r="F50" s="48"/>
      <c r="G50" s="48"/>
      <c r="H50" s="49"/>
      <c r="I50" s="33"/>
      <c r="J50" s="47" t="s">
        <v>55</v>
      </c>
      <c r="K50" s="48"/>
      <c r="L50" s="48"/>
      <c r="M50" s="48"/>
      <c r="N50" s="48"/>
      <c r="O50" s="48"/>
      <c r="P50" s="49"/>
      <c r="Q50" s="33"/>
      <c r="R50" s="34"/>
    </row>
    <row r="51" spans="2:18" ht="13.5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ht="13.5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ht="13.5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ht="13.5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ht="13.5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ht="13.5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ht="13.5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ht="13.5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x14ac:dyDescent="0.3">
      <c r="B59" s="32"/>
      <c r="C59" s="33"/>
      <c r="D59" s="52" t="s">
        <v>56</v>
      </c>
      <c r="E59" s="53"/>
      <c r="F59" s="53"/>
      <c r="G59" s="54" t="s">
        <v>57</v>
      </c>
      <c r="H59" s="55"/>
      <c r="I59" s="33"/>
      <c r="J59" s="52" t="s">
        <v>56</v>
      </c>
      <c r="K59" s="53"/>
      <c r="L59" s="53"/>
      <c r="M59" s="53"/>
      <c r="N59" s="54" t="s">
        <v>57</v>
      </c>
      <c r="O59" s="53"/>
      <c r="P59" s="55"/>
      <c r="Q59" s="33"/>
      <c r="R59" s="34"/>
    </row>
    <row r="60" spans="2:18" ht="13.5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x14ac:dyDescent="0.3">
      <c r="B61" s="32"/>
      <c r="C61" s="33"/>
      <c r="D61" s="47" t="s">
        <v>58</v>
      </c>
      <c r="E61" s="48"/>
      <c r="F61" s="48"/>
      <c r="G61" s="48"/>
      <c r="H61" s="49"/>
      <c r="I61" s="33"/>
      <c r="J61" s="47" t="s">
        <v>59</v>
      </c>
      <c r="K61" s="48"/>
      <c r="L61" s="48"/>
      <c r="M61" s="48"/>
      <c r="N61" s="48"/>
      <c r="O61" s="48"/>
      <c r="P61" s="49"/>
      <c r="Q61" s="33"/>
      <c r="R61" s="34"/>
    </row>
    <row r="62" spans="2:18" ht="13.5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ht="13.5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ht="13.5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21" ht="13.5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21" ht="13.5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21" ht="13.5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21" ht="13.5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21" ht="13.5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21" s="1" customFormat="1" x14ac:dyDescent="0.3">
      <c r="B70" s="32"/>
      <c r="C70" s="33"/>
      <c r="D70" s="52" t="s">
        <v>56</v>
      </c>
      <c r="E70" s="53"/>
      <c r="F70" s="53"/>
      <c r="G70" s="54" t="s">
        <v>57</v>
      </c>
      <c r="H70" s="55"/>
      <c r="I70" s="33"/>
      <c r="J70" s="52" t="s">
        <v>56</v>
      </c>
      <c r="K70" s="53"/>
      <c r="L70" s="53"/>
      <c r="M70" s="53"/>
      <c r="N70" s="54" t="s">
        <v>57</v>
      </c>
      <c r="O70" s="53"/>
      <c r="P70" s="55"/>
      <c r="Q70" s="33"/>
      <c r="R70" s="34"/>
    </row>
    <row r="71" spans="2:21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 x14ac:dyDescent="0.3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 x14ac:dyDescent="0.3">
      <c r="B76" s="32"/>
      <c r="C76" s="197" t="s">
        <v>108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4"/>
      <c r="T76" s="116"/>
      <c r="U76" s="116"/>
    </row>
    <row r="77" spans="2:21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0" customHeight="1" x14ac:dyDescent="0.3">
      <c r="B78" s="32"/>
      <c r="C78" s="29" t="s">
        <v>15</v>
      </c>
      <c r="D78" s="33"/>
      <c r="E78" s="33"/>
      <c r="F78" s="232" t="str">
        <f>F6</f>
        <v>SIMU + FSS (místnosti č. 2.26, 5.27, 5.36)</v>
      </c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33"/>
      <c r="R78" s="34"/>
      <c r="T78" s="116"/>
      <c r="U78" s="116"/>
    </row>
    <row r="79" spans="2:21" s="1" customFormat="1" ht="36.950000000000003" customHeight="1" x14ac:dyDescent="0.3">
      <c r="B79" s="32"/>
      <c r="C79" s="66" t="s">
        <v>101</v>
      </c>
      <c r="D79" s="33"/>
      <c r="E79" s="33"/>
      <c r="F79" s="213" t="str">
        <f>F7</f>
        <v>2.26 - Simulace mediálních analýz a výzkumů, místnost č. 2.26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3"/>
      <c r="R79" s="34"/>
      <c r="T79" s="116"/>
      <c r="U79" s="116"/>
    </row>
    <row r="80" spans="2:21" s="1" customFormat="1" ht="6.95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6"/>
      <c r="U80" s="116"/>
    </row>
    <row r="81" spans="2:47" s="1" customFormat="1" ht="18" customHeight="1" x14ac:dyDescent="0.3">
      <c r="B81" s="32"/>
      <c r="C81" s="29" t="s">
        <v>22</v>
      </c>
      <c r="D81" s="33"/>
      <c r="E81" s="33"/>
      <c r="F81" s="27" t="str">
        <f>F9</f>
        <v>FSS-MU, Joštova 10, 601 77 Brno</v>
      </c>
      <c r="G81" s="33"/>
      <c r="H81" s="33"/>
      <c r="I81" s="33"/>
      <c r="J81" s="33"/>
      <c r="K81" s="29" t="s">
        <v>24</v>
      </c>
      <c r="L81" s="33"/>
      <c r="M81" s="233" t="str">
        <f>IF(O9="","",O9)</f>
        <v/>
      </c>
      <c r="N81" s="212"/>
      <c r="O81" s="212"/>
      <c r="P81" s="212"/>
      <c r="Q81" s="33"/>
      <c r="R81" s="34"/>
      <c r="T81" s="116"/>
      <c r="U81" s="116"/>
    </row>
    <row r="82" spans="2:47" s="1" customFormat="1" ht="6.95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6"/>
      <c r="U82" s="116"/>
    </row>
    <row r="83" spans="2:47" s="1" customFormat="1" x14ac:dyDescent="0.3">
      <c r="B83" s="32"/>
      <c r="C83" s="29" t="s">
        <v>27</v>
      </c>
      <c r="D83" s="33"/>
      <c r="E83" s="33"/>
      <c r="F83" s="27" t="str">
        <f>E12</f>
        <v>Masarykova univerzita, Žer. nám 9, 601 77 Brno</v>
      </c>
      <c r="G83" s="33"/>
      <c r="H83" s="33"/>
      <c r="I83" s="33"/>
      <c r="J83" s="33"/>
      <c r="K83" s="29" t="s">
        <v>34</v>
      </c>
      <c r="L83" s="33"/>
      <c r="M83" s="199" t="str">
        <f>E18</f>
        <v>Ateliér Velehradský, s.r.o., Lib. údolí 203/76, Br</v>
      </c>
      <c r="N83" s="212"/>
      <c r="O83" s="212"/>
      <c r="P83" s="212"/>
      <c r="Q83" s="212"/>
      <c r="R83" s="34"/>
      <c r="T83" s="116"/>
      <c r="U83" s="116"/>
    </row>
    <row r="84" spans="2:47" s="1" customFormat="1" ht="14.45" customHeight="1" x14ac:dyDescent="0.3">
      <c r="B84" s="32"/>
      <c r="C84" s="29" t="s">
        <v>32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38</v>
      </c>
      <c r="L84" s="33"/>
      <c r="M84" s="199">
        <f>E21</f>
        <v>0</v>
      </c>
      <c r="N84" s="212"/>
      <c r="O84" s="212"/>
      <c r="P84" s="212"/>
      <c r="Q84" s="212"/>
      <c r="R84" s="34"/>
      <c r="T84" s="116"/>
      <c r="U84" s="116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6"/>
      <c r="U85" s="116"/>
    </row>
    <row r="86" spans="2:47" s="1" customFormat="1" ht="29.25" customHeight="1" x14ac:dyDescent="0.3">
      <c r="B86" s="32"/>
      <c r="C86" s="237" t="s">
        <v>109</v>
      </c>
      <c r="D86" s="238"/>
      <c r="E86" s="238"/>
      <c r="F86" s="238"/>
      <c r="G86" s="238"/>
      <c r="H86" s="106"/>
      <c r="I86" s="106"/>
      <c r="J86" s="106"/>
      <c r="K86" s="106"/>
      <c r="L86" s="106"/>
      <c r="M86" s="106"/>
      <c r="N86" s="237" t="s">
        <v>110</v>
      </c>
      <c r="O86" s="212"/>
      <c r="P86" s="212"/>
      <c r="Q86" s="212"/>
      <c r="R86" s="34"/>
      <c r="T86" s="116"/>
      <c r="U86" s="116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6"/>
      <c r="U87" s="116"/>
    </row>
    <row r="88" spans="2:47" s="1" customFormat="1" ht="29.25" customHeight="1" x14ac:dyDescent="0.3">
      <c r="B88" s="32"/>
      <c r="C88" s="117" t="s">
        <v>111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29">
        <f>N125</f>
        <v>0</v>
      </c>
      <c r="O88" s="212"/>
      <c r="P88" s="212"/>
      <c r="Q88" s="212"/>
      <c r="R88" s="34"/>
      <c r="T88" s="116"/>
      <c r="U88" s="116"/>
      <c r="AU88" s="18" t="s">
        <v>112</v>
      </c>
    </row>
    <row r="89" spans="2:47" s="6" customFormat="1" ht="24.95" customHeight="1" x14ac:dyDescent="0.3">
      <c r="B89" s="118"/>
      <c r="C89" s="119"/>
      <c r="D89" s="120" t="s">
        <v>113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39">
        <f>N126</f>
        <v>0</v>
      </c>
      <c r="O89" s="240"/>
      <c r="P89" s="240"/>
      <c r="Q89" s="240"/>
      <c r="R89" s="121"/>
      <c r="T89" s="122"/>
      <c r="U89" s="122"/>
    </row>
    <row r="90" spans="2:47" s="7" customFormat="1" ht="19.899999999999999" customHeight="1" x14ac:dyDescent="0.3">
      <c r="B90" s="123"/>
      <c r="C90" s="124"/>
      <c r="D90" s="125" t="s">
        <v>114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41">
        <f>N127</f>
        <v>0</v>
      </c>
      <c r="O90" s="242"/>
      <c r="P90" s="242"/>
      <c r="Q90" s="242"/>
      <c r="R90" s="126"/>
      <c r="T90" s="127"/>
      <c r="U90" s="127"/>
    </row>
    <row r="91" spans="2:47" s="7" customFormat="1" ht="19.899999999999999" customHeight="1" x14ac:dyDescent="0.3">
      <c r="B91" s="123"/>
      <c r="C91" s="124"/>
      <c r="D91" s="125" t="s">
        <v>115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41">
        <f>N149</f>
        <v>0</v>
      </c>
      <c r="O91" s="242"/>
      <c r="P91" s="242"/>
      <c r="Q91" s="242"/>
      <c r="R91" s="126"/>
      <c r="T91" s="127"/>
      <c r="U91" s="127"/>
    </row>
    <row r="92" spans="2:47" s="7" customFormat="1" ht="19.899999999999999" customHeight="1" x14ac:dyDescent="0.3">
      <c r="B92" s="123"/>
      <c r="C92" s="124"/>
      <c r="D92" s="125" t="s">
        <v>116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41">
        <f>N158</f>
        <v>0</v>
      </c>
      <c r="O92" s="242"/>
      <c r="P92" s="242"/>
      <c r="Q92" s="242"/>
      <c r="R92" s="126"/>
      <c r="T92" s="127"/>
      <c r="U92" s="127"/>
    </row>
    <row r="93" spans="2:47" s="7" customFormat="1" ht="19.899999999999999" customHeight="1" x14ac:dyDescent="0.3">
      <c r="B93" s="123"/>
      <c r="C93" s="124"/>
      <c r="D93" s="125" t="s">
        <v>117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41">
        <f>N169</f>
        <v>0</v>
      </c>
      <c r="O93" s="242"/>
      <c r="P93" s="242"/>
      <c r="Q93" s="242"/>
      <c r="R93" s="126"/>
      <c r="T93" s="127"/>
      <c r="U93" s="127"/>
    </row>
    <row r="94" spans="2:47" s="6" customFormat="1" ht="24.95" customHeight="1" x14ac:dyDescent="0.3">
      <c r="B94" s="118"/>
      <c r="C94" s="119"/>
      <c r="D94" s="120" t="s">
        <v>118</v>
      </c>
      <c r="E94" s="119"/>
      <c r="F94" s="119"/>
      <c r="G94" s="119"/>
      <c r="H94" s="119"/>
      <c r="I94" s="119"/>
      <c r="J94" s="119"/>
      <c r="K94" s="119"/>
      <c r="L94" s="119"/>
      <c r="M94" s="119"/>
      <c r="N94" s="239">
        <f>N172</f>
        <v>0</v>
      </c>
      <c r="O94" s="240"/>
      <c r="P94" s="240"/>
      <c r="Q94" s="240"/>
      <c r="R94" s="121"/>
      <c r="T94" s="122"/>
      <c r="U94" s="122"/>
    </row>
    <row r="95" spans="2:47" s="7" customFormat="1" ht="19.899999999999999" customHeight="1" x14ac:dyDescent="0.3">
      <c r="B95" s="123"/>
      <c r="C95" s="124"/>
      <c r="D95" s="125" t="s">
        <v>119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41">
        <f>N173</f>
        <v>0</v>
      </c>
      <c r="O95" s="242"/>
      <c r="P95" s="242"/>
      <c r="Q95" s="242"/>
      <c r="R95" s="126"/>
      <c r="T95" s="127"/>
      <c r="U95" s="127"/>
    </row>
    <row r="96" spans="2:47" s="7" customFormat="1" ht="19.899999999999999" customHeight="1" x14ac:dyDescent="0.3">
      <c r="B96" s="123"/>
      <c r="C96" s="124"/>
      <c r="D96" s="125" t="s">
        <v>120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41">
        <f>N183</f>
        <v>0</v>
      </c>
      <c r="O96" s="242"/>
      <c r="P96" s="242"/>
      <c r="Q96" s="242"/>
      <c r="R96" s="126"/>
      <c r="T96" s="127"/>
      <c r="U96" s="127"/>
    </row>
    <row r="97" spans="2:21" s="7" customFormat="1" ht="19.899999999999999" customHeight="1" x14ac:dyDescent="0.3">
      <c r="B97" s="123"/>
      <c r="C97" s="124"/>
      <c r="D97" s="125" t="s">
        <v>121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41">
        <f>N186</f>
        <v>0</v>
      </c>
      <c r="O97" s="242"/>
      <c r="P97" s="242"/>
      <c r="Q97" s="242"/>
      <c r="R97" s="126"/>
      <c r="T97" s="127"/>
      <c r="U97" s="127"/>
    </row>
    <row r="98" spans="2:21" s="7" customFormat="1" ht="19.899999999999999" customHeight="1" x14ac:dyDescent="0.3">
      <c r="B98" s="123"/>
      <c r="C98" s="124"/>
      <c r="D98" s="125" t="s">
        <v>122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41">
        <f>N188</f>
        <v>0</v>
      </c>
      <c r="O98" s="242"/>
      <c r="P98" s="242"/>
      <c r="Q98" s="242"/>
      <c r="R98" s="126"/>
      <c r="T98" s="127"/>
      <c r="U98" s="127"/>
    </row>
    <row r="99" spans="2:21" s="7" customFormat="1" ht="19.899999999999999" customHeight="1" x14ac:dyDescent="0.3">
      <c r="B99" s="123"/>
      <c r="C99" s="124"/>
      <c r="D99" s="125" t="s">
        <v>123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41">
        <f>N198</f>
        <v>0</v>
      </c>
      <c r="O99" s="242"/>
      <c r="P99" s="242"/>
      <c r="Q99" s="242"/>
      <c r="R99" s="126"/>
      <c r="T99" s="127"/>
      <c r="U99" s="127"/>
    </row>
    <row r="100" spans="2:21" s="7" customFormat="1" ht="19.899999999999999" customHeight="1" x14ac:dyDescent="0.3">
      <c r="B100" s="123"/>
      <c r="C100" s="124"/>
      <c r="D100" s="125" t="s">
        <v>124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41">
        <f>N230</f>
        <v>0</v>
      </c>
      <c r="O100" s="242"/>
      <c r="P100" s="242"/>
      <c r="Q100" s="242"/>
      <c r="R100" s="126"/>
      <c r="T100" s="127"/>
      <c r="U100" s="127"/>
    </row>
    <row r="101" spans="2:21" s="7" customFormat="1" ht="19.899999999999999" customHeight="1" x14ac:dyDescent="0.3">
      <c r="B101" s="123"/>
      <c r="C101" s="124"/>
      <c r="D101" s="125" t="s">
        <v>125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41">
        <f>N246</f>
        <v>0</v>
      </c>
      <c r="O101" s="242"/>
      <c r="P101" s="242"/>
      <c r="Q101" s="242"/>
      <c r="R101" s="126"/>
      <c r="T101" s="127"/>
      <c r="U101" s="127"/>
    </row>
    <row r="102" spans="2:21" s="7" customFormat="1" ht="19.899999999999999" customHeight="1" x14ac:dyDescent="0.3">
      <c r="B102" s="123"/>
      <c r="C102" s="124"/>
      <c r="D102" s="125" t="s">
        <v>126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41">
        <f>N266</f>
        <v>0</v>
      </c>
      <c r="O102" s="242"/>
      <c r="P102" s="242"/>
      <c r="Q102" s="242"/>
      <c r="R102" s="126"/>
      <c r="T102" s="127"/>
      <c r="U102" s="127"/>
    </row>
    <row r="103" spans="2:21" s="7" customFormat="1" ht="19.899999999999999" customHeight="1" x14ac:dyDescent="0.3">
      <c r="B103" s="123"/>
      <c r="C103" s="124"/>
      <c r="D103" s="125" t="s">
        <v>127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41">
        <f>N288</f>
        <v>0</v>
      </c>
      <c r="O103" s="242"/>
      <c r="P103" s="242"/>
      <c r="Q103" s="242"/>
      <c r="R103" s="126"/>
      <c r="T103" s="127"/>
      <c r="U103" s="127"/>
    </row>
    <row r="104" spans="2:21" s="7" customFormat="1" ht="19.899999999999999" customHeight="1" x14ac:dyDescent="0.3">
      <c r="B104" s="123"/>
      <c r="C104" s="124"/>
      <c r="D104" s="125" t="s">
        <v>128</v>
      </c>
      <c r="E104" s="124"/>
      <c r="F104" s="124"/>
      <c r="G104" s="124"/>
      <c r="H104" s="124"/>
      <c r="I104" s="124"/>
      <c r="J104" s="124"/>
      <c r="K104" s="124"/>
      <c r="L104" s="124"/>
      <c r="M104" s="124"/>
      <c r="N104" s="241">
        <f>N313</f>
        <v>0</v>
      </c>
      <c r="O104" s="242"/>
      <c r="P104" s="242"/>
      <c r="Q104" s="242"/>
      <c r="R104" s="126"/>
      <c r="T104" s="127"/>
      <c r="U104" s="127"/>
    </row>
    <row r="105" spans="2:21" s="1" customFormat="1" ht="21.75" customHeight="1" x14ac:dyDescent="0.3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  <c r="T105" s="116"/>
      <c r="U105" s="116"/>
    </row>
    <row r="106" spans="2:21" s="1" customFormat="1" ht="29.25" customHeight="1" x14ac:dyDescent="0.3">
      <c r="B106" s="32"/>
      <c r="C106" s="117" t="s">
        <v>129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243">
        <v>0</v>
      </c>
      <c r="O106" s="212"/>
      <c r="P106" s="212"/>
      <c r="Q106" s="212"/>
      <c r="R106" s="34"/>
      <c r="T106" s="128"/>
      <c r="U106" s="129" t="s">
        <v>44</v>
      </c>
    </row>
    <row r="107" spans="2:21" s="1" customFormat="1" ht="18" customHeight="1" x14ac:dyDescent="0.3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  <c r="T107" s="116"/>
      <c r="U107" s="116"/>
    </row>
    <row r="108" spans="2:21" s="1" customFormat="1" ht="29.25" customHeight="1" x14ac:dyDescent="0.3">
      <c r="B108" s="32"/>
      <c r="C108" s="105" t="s">
        <v>97</v>
      </c>
      <c r="D108" s="106"/>
      <c r="E108" s="106"/>
      <c r="F108" s="106"/>
      <c r="G108" s="106"/>
      <c r="H108" s="106"/>
      <c r="I108" s="106"/>
      <c r="J108" s="106"/>
      <c r="K108" s="106"/>
      <c r="L108" s="230">
        <f>ROUND(SUM(N88+N106),2)</f>
        <v>0</v>
      </c>
      <c r="M108" s="238"/>
      <c r="N108" s="238"/>
      <c r="O108" s="238"/>
      <c r="P108" s="238"/>
      <c r="Q108" s="238"/>
      <c r="R108" s="34"/>
      <c r="T108" s="116"/>
      <c r="U108" s="116"/>
    </row>
    <row r="109" spans="2:21" s="1" customFormat="1" ht="6.95" customHeight="1" x14ac:dyDescent="0.3"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8"/>
      <c r="T109" s="116"/>
      <c r="U109" s="116"/>
    </row>
    <row r="113" spans="2:65" s="1" customFormat="1" ht="6.95" customHeight="1" x14ac:dyDescent="0.3"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1"/>
    </row>
    <row r="114" spans="2:65" s="1" customFormat="1" ht="36.950000000000003" customHeight="1" x14ac:dyDescent="0.3">
      <c r="B114" s="32"/>
      <c r="C114" s="197" t="s">
        <v>130</v>
      </c>
      <c r="D114" s="212"/>
      <c r="E114" s="212"/>
      <c r="F114" s="212"/>
      <c r="G114" s="212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34"/>
    </row>
    <row r="115" spans="2:65" s="1" customFormat="1" ht="6.95" customHeight="1" x14ac:dyDescent="0.3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30" customHeight="1" x14ac:dyDescent="0.3">
      <c r="B116" s="32"/>
      <c r="C116" s="29" t="s">
        <v>15</v>
      </c>
      <c r="D116" s="33"/>
      <c r="E116" s="33"/>
      <c r="F116" s="232" t="str">
        <f>F6</f>
        <v>SIMU + FSS (místnosti č. 2.26, 5.27, 5.36)</v>
      </c>
      <c r="G116" s="212"/>
      <c r="H116" s="212"/>
      <c r="I116" s="212"/>
      <c r="J116" s="212"/>
      <c r="K116" s="212"/>
      <c r="L116" s="212"/>
      <c r="M116" s="212"/>
      <c r="N116" s="212"/>
      <c r="O116" s="212"/>
      <c r="P116" s="212"/>
      <c r="Q116" s="33"/>
      <c r="R116" s="34"/>
    </row>
    <row r="117" spans="2:65" s="1" customFormat="1" ht="36.950000000000003" customHeight="1" x14ac:dyDescent="0.3">
      <c r="B117" s="32"/>
      <c r="C117" s="66" t="s">
        <v>101</v>
      </c>
      <c r="D117" s="33"/>
      <c r="E117" s="33"/>
      <c r="F117" s="213" t="str">
        <f>F7</f>
        <v>2.26 - Simulace mediálních analýz a výzkumů, místnost č. 2.26</v>
      </c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33"/>
      <c r="R117" s="34"/>
    </row>
    <row r="118" spans="2:65" s="1" customFormat="1" ht="6.95" customHeight="1" x14ac:dyDescent="0.3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1" customFormat="1" ht="18" customHeight="1" x14ac:dyDescent="0.3">
      <c r="B119" s="32"/>
      <c r="C119" s="29" t="s">
        <v>22</v>
      </c>
      <c r="D119" s="33"/>
      <c r="E119" s="33"/>
      <c r="F119" s="27" t="str">
        <f>F9</f>
        <v>FSS-MU, Joštova 10, 601 77 Brno</v>
      </c>
      <c r="G119" s="33"/>
      <c r="H119" s="33"/>
      <c r="I119" s="33"/>
      <c r="J119" s="33"/>
      <c r="K119" s="29" t="s">
        <v>24</v>
      </c>
      <c r="L119" s="33"/>
      <c r="M119" s="233" t="str">
        <f>IF(O9="","",O9)</f>
        <v/>
      </c>
      <c r="N119" s="212"/>
      <c r="O119" s="212"/>
      <c r="P119" s="212"/>
      <c r="Q119" s="33"/>
      <c r="R119" s="34"/>
    </row>
    <row r="120" spans="2:65" s="1" customFormat="1" ht="6.95" customHeight="1" x14ac:dyDescent="0.3"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4"/>
    </row>
    <row r="121" spans="2:65" s="1" customFormat="1" x14ac:dyDescent="0.3">
      <c r="B121" s="32"/>
      <c r="C121" s="29" t="s">
        <v>27</v>
      </c>
      <c r="D121" s="33"/>
      <c r="E121" s="33"/>
      <c r="F121" s="27" t="str">
        <f>E12</f>
        <v>Masarykova univerzita, Žer. nám 9, 601 77 Brno</v>
      </c>
      <c r="G121" s="33"/>
      <c r="H121" s="33"/>
      <c r="I121" s="33"/>
      <c r="J121" s="33"/>
      <c r="K121" s="29" t="s">
        <v>34</v>
      </c>
      <c r="L121" s="33"/>
      <c r="M121" s="199" t="str">
        <f>E18</f>
        <v>Ateliér Velehradský, s.r.o., Lib. údolí 203/76, Br</v>
      </c>
      <c r="N121" s="212"/>
      <c r="O121" s="212"/>
      <c r="P121" s="212"/>
      <c r="Q121" s="212"/>
      <c r="R121" s="34"/>
    </row>
    <row r="122" spans="2:65" s="1" customFormat="1" ht="14.45" customHeight="1" x14ac:dyDescent="0.3">
      <c r="B122" s="32"/>
      <c r="C122" s="29" t="s">
        <v>32</v>
      </c>
      <c r="D122" s="33"/>
      <c r="E122" s="33"/>
      <c r="F122" s="27" t="str">
        <f>IF(E15="","",E15)</f>
        <v xml:space="preserve"> </v>
      </c>
      <c r="G122" s="33"/>
      <c r="H122" s="33"/>
      <c r="I122" s="33"/>
      <c r="J122" s="33"/>
      <c r="K122" s="29" t="s">
        <v>38</v>
      </c>
      <c r="L122" s="33"/>
      <c r="M122" s="199">
        <f>E21</f>
        <v>0</v>
      </c>
      <c r="N122" s="212"/>
      <c r="O122" s="212"/>
      <c r="P122" s="212"/>
      <c r="Q122" s="212"/>
      <c r="R122" s="34"/>
    </row>
    <row r="123" spans="2:65" s="1" customFormat="1" ht="10.35" customHeight="1" x14ac:dyDescent="0.3"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4"/>
    </row>
    <row r="124" spans="2:65" s="8" customFormat="1" ht="29.25" customHeight="1" x14ac:dyDescent="0.3">
      <c r="B124" s="130"/>
      <c r="C124" s="131" t="s">
        <v>131</v>
      </c>
      <c r="D124" s="132" t="s">
        <v>132</v>
      </c>
      <c r="E124" s="132" t="s">
        <v>62</v>
      </c>
      <c r="F124" s="244" t="s">
        <v>133</v>
      </c>
      <c r="G124" s="245"/>
      <c r="H124" s="245"/>
      <c r="I124" s="245"/>
      <c r="J124" s="132" t="s">
        <v>134</v>
      </c>
      <c r="K124" s="132" t="s">
        <v>135</v>
      </c>
      <c r="L124" s="246" t="s">
        <v>136</v>
      </c>
      <c r="M124" s="245"/>
      <c r="N124" s="244" t="s">
        <v>110</v>
      </c>
      <c r="O124" s="245"/>
      <c r="P124" s="245"/>
      <c r="Q124" s="247"/>
      <c r="R124" s="133"/>
      <c r="T124" s="77" t="s">
        <v>137</v>
      </c>
      <c r="U124" s="78" t="s">
        <v>44</v>
      </c>
      <c r="V124" s="78" t="s">
        <v>138</v>
      </c>
      <c r="W124" s="78" t="s">
        <v>139</v>
      </c>
      <c r="X124" s="78" t="s">
        <v>140</v>
      </c>
      <c r="Y124" s="78" t="s">
        <v>141</v>
      </c>
      <c r="Z124" s="78" t="s">
        <v>142</v>
      </c>
      <c r="AA124" s="79" t="s">
        <v>143</v>
      </c>
    </row>
    <row r="125" spans="2:65" s="1" customFormat="1" ht="29.25" customHeight="1" x14ac:dyDescent="0.35">
      <c r="B125" s="32"/>
      <c r="C125" s="81" t="s">
        <v>106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264">
        <f>BK125</f>
        <v>0</v>
      </c>
      <c r="O125" s="265"/>
      <c r="P125" s="265"/>
      <c r="Q125" s="265"/>
      <c r="R125" s="34"/>
      <c r="T125" s="80"/>
      <c r="U125" s="48"/>
      <c r="V125" s="48"/>
      <c r="W125" s="134">
        <f>W126+W172</f>
        <v>521.98575800000003</v>
      </c>
      <c r="X125" s="48"/>
      <c r="Y125" s="134">
        <f>Y126+Y172</f>
        <v>8.3791984699999986</v>
      </c>
      <c r="Z125" s="48"/>
      <c r="AA125" s="135">
        <f>AA126+AA172</f>
        <v>7.8453265099999996</v>
      </c>
      <c r="AT125" s="18" t="s">
        <v>79</v>
      </c>
      <c r="AU125" s="18" t="s">
        <v>112</v>
      </c>
      <c r="BK125" s="136">
        <f>BK126+BK172</f>
        <v>0</v>
      </c>
    </row>
    <row r="126" spans="2:65" s="9" customFormat="1" ht="37.35" customHeight="1" x14ac:dyDescent="0.35">
      <c r="B126" s="137"/>
      <c r="C126" s="138"/>
      <c r="D126" s="139" t="s">
        <v>113</v>
      </c>
      <c r="E126" s="139"/>
      <c r="F126" s="139"/>
      <c r="G126" s="139"/>
      <c r="H126" s="139"/>
      <c r="I126" s="139"/>
      <c r="J126" s="139"/>
      <c r="K126" s="139"/>
      <c r="L126" s="139"/>
      <c r="M126" s="139"/>
      <c r="N126" s="266">
        <f>BK126</f>
        <v>0</v>
      </c>
      <c r="O126" s="239"/>
      <c r="P126" s="239"/>
      <c r="Q126" s="239"/>
      <c r="R126" s="140"/>
      <c r="T126" s="141"/>
      <c r="U126" s="138"/>
      <c r="V126" s="138"/>
      <c r="W126" s="142">
        <f>W127+W149+W158+W169</f>
        <v>204.191293</v>
      </c>
      <c r="X126" s="138"/>
      <c r="Y126" s="142">
        <f>Y127+Y149+Y158+Y169</f>
        <v>1.7578476799999998</v>
      </c>
      <c r="Z126" s="138"/>
      <c r="AA126" s="143">
        <f>AA127+AA149+AA158+AA169</f>
        <v>5.6396999999999995</v>
      </c>
      <c r="AR126" s="144" t="s">
        <v>21</v>
      </c>
      <c r="AT126" s="145" t="s">
        <v>79</v>
      </c>
      <c r="AU126" s="145" t="s">
        <v>80</v>
      </c>
      <c r="AY126" s="144" t="s">
        <v>144</v>
      </c>
      <c r="BK126" s="146">
        <f>BK127+BK149+BK158+BK169</f>
        <v>0</v>
      </c>
    </row>
    <row r="127" spans="2:65" s="9" customFormat="1" ht="19.899999999999999" customHeight="1" x14ac:dyDescent="0.3">
      <c r="B127" s="137"/>
      <c r="C127" s="138"/>
      <c r="D127" s="147" t="s">
        <v>114</v>
      </c>
      <c r="E127" s="147"/>
      <c r="F127" s="147"/>
      <c r="G127" s="147"/>
      <c r="H127" s="147"/>
      <c r="I127" s="147"/>
      <c r="J127" s="147"/>
      <c r="K127" s="147"/>
      <c r="L127" s="147"/>
      <c r="M127" s="147"/>
      <c r="N127" s="267">
        <f>BK127</f>
        <v>0</v>
      </c>
      <c r="O127" s="268"/>
      <c r="P127" s="268"/>
      <c r="Q127" s="268"/>
      <c r="R127" s="140"/>
      <c r="T127" s="141"/>
      <c r="U127" s="138"/>
      <c r="V127" s="138"/>
      <c r="W127" s="142">
        <f>SUM(W128:W148)</f>
        <v>54.896058000000004</v>
      </c>
      <c r="X127" s="138"/>
      <c r="Y127" s="142">
        <f>SUM(Y128:Y148)</f>
        <v>1.7554384799999998</v>
      </c>
      <c r="Z127" s="138"/>
      <c r="AA127" s="143">
        <f>SUM(AA128:AA148)</f>
        <v>0</v>
      </c>
      <c r="AR127" s="144" t="s">
        <v>21</v>
      </c>
      <c r="AT127" s="145" t="s">
        <v>79</v>
      </c>
      <c r="AU127" s="145" t="s">
        <v>21</v>
      </c>
      <c r="AY127" s="144" t="s">
        <v>144</v>
      </c>
      <c r="BK127" s="146">
        <f>SUM(BK128:BK148)</f>
        <v>0</v>
      </c>
    </row>
    <row r="128" spans="2:65" s="1" customFormat="1" ht="31.5" customHeight="1" x14ac:dyDescent="0.3">
      <c r="B128" s="32"/>
      <c r="C128" s="148" t="s">
        <v>21</v>
      </c>
      <c r="D128" s="148" t="s">
        <v>145</v>
      </c>
      <c r="E128" s="149" t="s">
        <v>146</v>
      </c>
      <c r="F128" s="248" t="s">
        <v>147</v>
      </c>
      <c r="G128" s="249"/>
      <c r="H128" s="249"/>
      <c r="I128" s="249"/>
      <c r="J128" s="150" t="s">
        <v>148</v>
      </c>
      <c r="K128" s="151">
        <v>83.222999999999999</v>
      </c>
      <c r="L128" s="274"/>
      <c r="M128" s="275"/>
      <c r="N128" s="250">
        <f>ROUND(L128*K128,2)</f>
        <v>0</v>
      </c>
      <c r="O128" s="249"/>
      <c r="P128" s="249"/>
      <c r="Q128" s="249"/>
      <c r="R128" s="34"/>
      <c r="T128" s="152" t="s">
        <v>19</v>
      </c>
      <c r="U128" s="41" t="s">
        <v>45</v>
      </c>
      <c r="V128" s="153">
        <v>0.104</v>
      </c>
      <c r="W128" s="153">
        <f>V128*K128</f>
        <v>8.6551919999999996</v>
      </c>
      <c r="X128" s="153">
        <v>2.5999999999999998E-4</v>
      </c>
      <c r="Y128" s="153">
        <f>X128*K128</f>
        <v>2.1637979999999998E-2</v>
      </c>
      <c r="Z128" s="153">
        <v>0</v>
      </c>
      <c r="AA128" s="154">
        <f>Z128*K128</f>
        <v>0</v>
      </c>
      <c r="AR128" s="18" t="s">
        <v>149</v>
      </c>
      <c r="AT128" s="18" t="s">
        <v>145</v>
      </c>
      <c r="AU128" s="18" t="s">
        <v>99</v>
      </c>
      <c r="AY128" s="18" t="s">
        <v>144</v>
      </c>
      <c r="BE128" s="155">
        <f>IF(U128="základní",N128,0)</f>
        <v>0</v>
      </c>
      <c r="BF128" s="155">
        <f>IF(U128="snížená",N128,0)</f>
        <v>0</v>
      </c>
      <c r="BG128" s="155">
        <f>IF(U128="zákl. přenesená",N128,0)</f>
        <v>0</v>
      </c>
      <c r="BH128" s="155">
        <f>IF(U128="sníž. přenesená",N128,0)</f>
        <v>0</v>
      </c>
      <c r="BI128" s="155">
        <f>IF(U128="nulová",N128,0)</f>
        <v>0</v>
      </c>
      <c r="BJ128" s="18" t="s">
        <v>21</v>
      </c>
      <c r="BK128" s="155">
        <f>ROUND(L128*K128,2)</f>
        <v>0</v>
      </c>
      <c r="BL128" s="18" t="s">
        <v>149</v>
      </c>
      <c r="BM128" s="18" t="s">
        <v>150</v>
      </c>
    </row>
    <row r="129" spans="2:65" s="10" customFormat="1" ht="22.5" customHeight="1" x14ac:dyDescent="0.3">
      <c r="B129" s="156"/>
      <c r="C129" s="157"/>
      <c r="D129" s="157"/>
      <c r="E129" s="158" t="s">
        <v>19</v>
      </c>
      <c r="F129" s="251" t="s">
        <v>151</v>
      </c>
      <c r="G129" s="252"/>
      <c r="H129" s="252"/>
      <c r="I129" s="252"/>
      <c r="J129" s="157"/>
      <c r="K129" s="159">
        <v>86.778999999999996</v>
      </c>
      <c r="L129" s="157"/>
      <c r="M129" s="157"/>
      <c r="N129" s="157"/>
      <c r="O129" s="157"/>
      <c r="P129" s="157"/>
      <c r="Q129" s="157"/>
      <c r="R129" s="160"/>
      <c r="T129" s="161"/>
      <c r="U129" s="157"/>
      <c r="V129" s="157"/>
      <c r="W129" s="157"/>
      <c r="X129" s="157"/>
      <c r="Y129" s="157"/>
      <c r="Z129" s="157"/>
      <c r="AA129" s="162"/>
      <c r="AT129" s="163" t="s">
        <v>152</v>
      </c>
      <c r="AU129" s="163" t="s">
        <v>99</v>
      </c>
      <c r="AV129" s="10" t="s">
        <v>99</v>
      </c>
      <c r="AW129" s="10" t="s">
        <v>37</v>
      </c>
      <c r="AX129" s="10" t="s">
        <v>80</v>
      </c>
      <c r="AY129" s="163" t="s">
        <v>144</v>
      </c>
    </row>
    <row r="130" spans="2:65" s="10" customFormat="1" ht="22.5" customHeight="1" x14ac:dyDescent="0.3">
      <c r="B130" s="156"/>
      <c r="C130" s="157"/>
      <c r="D130" s="157"/>
      <c r="E130" s="158" t="s">
        <v>19</v>
      </c>
      <c r="F130" s="253" t="s">
        <v>153</v>
      </c>
      <c r="G130" s="252"/>
      <c r="H130" s="252"/>
      <c r="I130" s="252"/>
      <c r="J130" s="157"/>
      <c r="K130" s="159">
        <v>10.096</v>
      </c>
      <c r="L130" s="157"/>
      <c r="M130" s="157"/>
      <c r="N130" s="157"/>
      <c r="O130" s="157"/>
      <c r="P130" s="157"/>
      <c r="Q130" s="157"/>
      <c r="R130" s="160"/>
      <c r="T130" s="161"/>
      <c r="U130" s="157"/>
      <c r="V130" s="157"/>
      <c r="W130" s="157"/>
      <c r="X130" s="157"/>
      <c r="Y130" s="157"/>
      <c r="Z130" s="157"/>
      <c r="AA130" s="162"/>
      <c r="AT130" s="163" t="s">
        <v>152</v>
      </c>
      <c r="AU130" s="163" t="s">
        <v>99</v>
      </c>
      <c r="AV130" s="10" t="s">
        <v>99</v>
      </c>
      <c r="AW130" s="10" t="s">
        <v>37</v>
      </c>
      <c r="AX130" s="10" t="s">
        <v>80</v>
      </c>
      <c r="AY130" s="163" t="s">
        <v>144</v>
      </c>
    </row>
    <row r="131" spans="2:65" s="10" customFormat="1" ht="22.5" customHeight="1" x14ac:dyDescent="0.3">
      <c r="B131" s="156"/>
      <c r="C131" s="157"/>
      <c r="D131" s="157"/>
      <c r="E131" s="158" t="s">
        <v>19</v>
      </c>
      <c r="F131" s="253" t="s">
        <v>154</v>
      </c>
      <c r="G131" s="252"/>
      <c r="H131" s="252"/>
      <c r="I131" s="252"/>
      <c r="J131" s="157"/>
      <c r="K131" s="159">
        <v>-13.651999999999999</v>
      </c>
      <c r="L131" s="157"/>
      <c r="M131" s="157"/>
      <c r="N131" s="157"/>
      <c r="O131" s="157"/>
      <c r="P131" s="157"/>
      <c r="Q131" s="157"/>
      <c r="R131" s="160"/>
      <c r="T131" s="161"/>
      <c r="U131" s="157"/>
      <c r="V131" s="157"/>
      <c r="W131" s="157"/>
      <c r="X131" s="157"/>
      <c r="Y131" s="157"/>
      <c r="Z131" s="157"/>
      <c r="AA131" s="162"/>
      <c r="AT131" s="163" t="s">
        <v>152</v>
      </c>
      <c r="AU131" s="163" t="s">
        <v>99</v>
      </c>
      <c r="AV131" s="10" t="s">
        <v>99</v>
      </c>
      <c r="AW131" s="10" t="s">
        <v>37</v>
      </c>
      <c r="AX131" s="10" t="s">
        <v>80</v>
      </c>
      <c r="AY131" s="163" t="s">
        <v>144</v>
      </c>
    </row>
    <row r="132" spans="2:65" s="11" customFormat="1" ht="22.5" customHeight="1" x14ac:dyDescent="0.3">
      <c r="B132" s="164"/>
      <c r="C132" s="165"/>
      <c r="D132" s="165"/>
      <c r="E132" s="166" t="s">
        <v>19</v>
      </c>
      <c r="F132" s="254" t="s">
        <v>155</v>
      </c>
      <c r="G132" s="255"/>
      <c r="H132" s="255"/>
      <c r="I132" s="255"/>
      <c r="J132" s="165"/>
      <c r="K132" s="167">
        <v>83.222999999999999</v>
      </c>
      <c r="L132" s="165"/>
      <c r="M132" s="165"/>
      <c r="N132" s="165"/>
      <c r="O132" s="165"/>
      <c r="P132" s="165"/>
      <c r="Q132" s="165"/>
      <c r="R132" s="168"/>
      <c r="T132" s="169"/>
      <c r="U132" s="165"/>
      <c r="V132" s="165"/>
      <c r="W132" s="165"/>
      <c r="X132" s="165"/>
      <c r="Y132" s="165"/>
      <c r="Z132" s="165"/>
      <c r="AA132" s="170"/>
      <c r="AT132" s="171" t="s">
        <v>152</v>
      </c>
      <c r="AU132" s="171" t="s">
        <v>99</v>
      </c>
      <c r="AV132" s="11" t="s">
        <v>149</v>
      </c>
      <c r="AW132" s="11" t="s">
        <v>37</v>
      </c>
      <c r="AX132" s="11" t="s">
        <v>21</v>
      </c>
      <c r="AY132" s="171" t="s">
        <v>144</v>
      </c>
    </row>
    <row r="133" spans="2:65" s="1" customFormat="1" ht="31.5" customHeight="1" x14ac:dyDescent="0.3">
      <c r="B133" s="32"/>
      <c r="C133" s="148" t="s">
        <v>99</v>
      </c>
      <c r="D133" s="148" t="s">
        <v>145</v>
      </c>
      <c r="E133" s="149" t="s">
        <v>156</v>
      </c>
      <c r="F133" s="248" t="s">
        <v>157</v>
      </c>
      <c r="G133" s="249"/>
      <c r="H133" s="249"/>
      <c r="I133" s="249"/>
      <c r="J133" s="150" t="s">
        <v>148</v>
      </c>
      <c r="K133" s="151">
        <v>83.222999999999999</v>
      </c>
      <c r="L133" s="274"/>
      <c r="M133" s="275"/>
      <c r="N133" s="250">
        <f>ROUND(L133*K133,2)</f>
        <v>0</v>
      </c>
      <c r="O133" s="249"/>
      <c r="P133" s="249"/>
      <c r="Q133" s="249"/>
      <c r="R133" s="34"/>
      <c r="T133" s="152" t="s">
        <v>19</v>
      </c>
      <c r="U133" s="41" t="s">
        <v>45</v>
      </c>
      <c r="V133" s="153">
        <v>0.27200000000000002</v>
      </c>
      <c r="W133" s="153">
        <f>V133*K133</f>
        <v>22.636656000000002</v>
      </c>
      <c r="X133" s="153">
        <v>3.0000000000000001E-3</v>
      </c>
      <c r="Y133" s="153">
        <f>X133*K133</f>
        <v>0.249669</v>
      </c>
      <c r="Z133" s="153">
        <v>0</v>
      </c>
      <c r="AA133" s="154">
        <f>Z133*K133</f>
        <v>0</v>
      </c>
      <c r="AR133" s="18" t="s">
        <v>149</v>
      </c>
      <c r="AT133" s="18" t="s">
        <v>145</v>
      </c>
      <c r="AU133" s="18" t="s">
        <v>99</v>
      </c>
      <c r="AY133" s="18" t="s">
        <v>144</v>
      </c>
      <c r="BE133" s="155">
        <f>IF(U133="základní",N133,0)</f>
        <v>0</v>
      </c>
      <c r="BF133" s="155">
        <f>IF(U133="snížená",N133,0)</f>
        <v>0</v>
      </c>
      <c r="BG133" s="155">
        <f>IF(U133="zákl. přenesená",N133,0)</f>
        <v>0</v>
      </c>
      <c r="BH133" s="155">
        <f>IF(U133="sníž. přenesená",N133,0)</f>
        <v>0</v>
      </c>
      <c r="BI133" s="155">
        <f>IF(U133="nulová",N133,0)</f>
        <v>0</v>
      </c>
      <c r="BJ133" s="18" t="s">
        <v>21</v>
      </c>
      <c r="BK133" s="155">
        <f>ROUND(L133*K133,2)</f>
        <v>0</v>
      </c>
      <c r="BL133" s="18" t="s">
        <v>149</v>
      </c>
      <c r="BM133" s="18" t="s">
        <v>158</v>
      </c>
    </row>
    <row r="134" spans="2:65" s="10" customFormat="1" ht="22.5" customHeight="1" x14ac:dyDescent="0.3">
      <c r="B134" s="156"/>
      <c r="C134" s="157"/>
      <c r="D134" s="157"/>
      <c r="E134" s="158" t="s">
        <v>19</v>
      </c>
      <c r="F134" s="251" t="s">
        <v>151</v>
      </c>
      <c r="G134" s="252"/>
      <c r="H134" s="252"/>
      <c r="I134" s="252"/>
      <c r="J134" s="157"/>
      <c r="K134" s="159">
        <v>86.778999999999996</v>
      </c>
      <c r="L134" s="157"/>
      <c r="M134" s="157"/>
      <c r="N134" s="157"/>
      <c r="O134" s="157"/>
      <c r="P134" s="157"/>
      <c r="Q134" s="157"/>
      <c r="R134" s="160"/>
      <c r="T134" s="161"/>
      <c r="U134" s="157"/>
      <c r="V134" s="157"/>
      <c r="W134" s="157"/>
      <c r="X134" s="157"/>
      <c r="Y134" s="157"/>
      <c r="Z134" s="157"/>
      <c r="AA134" s="162"/>
      <c r="AT134" s="163" t="s">
        <v>152</v>
      </c>
      <c r="AU134" s="163" t="s">
        <v>99</v>
      </c>
      <c r="AV134" s="10" t="s">
        <v>99</v>
      </c>
      <c r="AW134" s="10" t="s">
        <v>37</v>
      </c>
      <c r="AX134" s="10" t="s">
        <v>80</v>
      </c>
      <c r="AY134" s="163" t="s">
        <v>144</v>
      </c>
    </row>
    <row r="135" spans="2:65" s="10" customFormat="1" ht="22.5" customHeight="1" x14ac:dyDescent="0.3">
      <c r="B135" s="156"/>
      <c r="C135" s="157"/>
      <c r="D135" s="157"/>
      <c r="E135" s="158" t="s">
        <v>19</v>
      </c>
      <c r="F135" s="253" t="s">
        <v>153</v>
      </c>
      <c r="G135" s="252"/>
      <c r="H135" s="252"/>
      <c r="I135" s="252"/>
      <c r="J135" s="157"/>
      <c r="K135" s="159">
        <v>10.096</v>
      </c>
      <c r="L135" s="157"/>
      <c r="M135" s="157"/>
      <c r="N135" s="157"/>
      <c r="O135" s="157"/>
      <c r="P135" s="157"/>
      <c r="Q135" s="157"/>
      <c r="R135" s="160"/>
      <c r="T135" s="161"/>
      <c r="U135" s="157"/>
      <c r="V135" s="157"/>
      <c r="W135" s="157"/>
      <c r="X135" s="157"/>
      <c r="Y135" s="157"/>
      <c r="Z135" s="157"/>
      <c r="AA135" s="162"/>
      <c r="AT135" s="163" t="s">
        <v>152</v>
      </c>
      <c r="AU135" s="163" t="s">
        <v>99</v>
      </c>
      <c r="AV135" s="10" t="s">
        <v>99</v>
      </c>
      <c r="AW135" s="10" t="s">
        <v>37</v>
      </c>
      <c r="AX135" s="10" t="s">
        <v>80</v>
      </c>
      <c r="AY135" s="163" t="s">
        <v>144</v>
      </c>
    </row>
    <row r="136" spans="2:65" s="10" customFormat="1" ht="22.5" customHeight="1" x14ac:dyDescent="0.3">
      <c r="B136" s="156"/>
      <c r="C136" s="157"/>
      <c r="D136" s="157"/>
      <c r="E136" s="158" t="s">
        <v>19</v>
      </c>
      <c r="F136" s="253" t="s">
        <v>154</v>
      </c>
      <c r="G136" s="252"/>
      <c r="H136" s="252"/>
      <c r="I136" s="252"/>
      <c r="J136" s="157"/>
      <c r="K136" s="159">
        <v>-13.651999999999999</v>
      </c>
      <c r="L136" s="157"/>
      <c r="M136" s="157"/>
      <c r="N136" s="157"/>
      <c r="O136" s="157"/>
      <c r="P136" s="157"/>
      <c r="Q136" s="157"/>
      <c r="R136" s="160"/>
      <c r="T136" s="161"/>
      <c r="U136" s="157"/>
      <c r="V136" s="157"/>
      <c r="W136" s="157"/>
      <c r="X136" s="157"/>
      <c r="Y136" s="157"/>
      <c r="Z136" s="157"/>
      <c r="AA136" s="162"/>
      <c r="AT136" s="163" t="s">
        <v>152</v>
      </c>
      <c r="AU136" s="163" t="s">
        <v>99</v>
      </c>
      <c r="AV136" s="10" t="s">
        <v>99</v>
      </c>
      <c r="AW136" s="10" t="s">
        <v>37</v>
      </c>
      <c r="AX136" s="10" t="s">
        <v>80</v>
      </c>
      <c r="AY136" s="163" t="s">
        <v>144</v>
      </c>
    </row>
    <row r="137" spans="2:65" s="11" customFormat="1" ht="22.5" customHeight="1" x14ac:dyDescent="0.3">
      <c r="B137" s="164"/>
      <c r="C137" s="165"/>
      <c r="D137" s="165"/>
      <c r="E137" s="166" t="s">
        <v>19</v>
      </c>
      <c r="F137" s="254" t="s">
        <v>155</v>
      </c>
      <c r="G137" s="255"/>
      <c r="H137" s="255"/>
      <c r="I137" s="255"/>
      <c r="J137" s="165"/>
      <c r="K137" s="167">
        <v>83.222999999999999</v>
      </c>
      <c r="L137" s="165"/>
      <c r="M137" s="165"/>
      <c r="N137" s="165"/>
      <c r="O137" s="165"/>
      <c r="P137" s="165"/>
      <c r="Q137" s="165"/>
      <c r="R137" s="168"/>
      <c r="T137" s="169"/>
      <c r="U137" s="165"/>
      <c r="V137" s="165"/>
      <c r="W137" s="165"/>
      <c r="X137" s="165"/>
      <c r="Y137" s="165"/>
      <c r="Z137" s="165"/>
      <c r="AA137" s="170"/>
      <c r="AT137" s="171" t="s">
        <v>152</v>
      </c>
      <c r="AU137" s="171" t="s">
        <v>99</v>
      </c>
      <c r="AV137" s="11" t="s">
        <v>149</v>
      </c>
      <c r="AW137" s="11" t="s">
        <v>37</v>
      </c>
      <c r="AX137" s="11" t="s">
        <v>21</v>
      </c>
      <c r="AY137" s="171" t="s">
        <v>144</v>
      </c>
    </row>
    <row r="138" spans="2:65" s="1" customFormat="1" ht="31.5" customHeight="1" x14ac:dyDescent="0.3">
      <c r="B138" s="32"/>
      <c r="C138" s="148" t="s">
        <v>159</v>
      </c>
      <c r="D138" s="148" t="s">
        <v>145</v>
      </c>
      <c r="E138" s="149" t="s">
        <v>160</v>
      </c>
      <c r="F138" s="248" t="s">
        <v>161</v>
      </c>
      <c r="G138" s="249"/>
      <c r="H138" s="249"/>
      <c r="I138" s="249"/>
      <c r="J138" s="150" t="s">
        <v>148</v>
      </c>
      <c r="K138" s="151">
        <v>83.222999999999999</v>
      </c>
      <c r="L138" s="274"/>
      <c r="M138" s="275"/>
      <c r="N138" s="250">
        <f>ROUND(L138*K138,2)</f>
        <v>0</v>
      </c>
      <c r="O138" s="249"/>
      <c r="P138" s="249"/>
      <c r="Q138" s="249"/>
      <c r="R138" s="34"/>
      <c r="T138" s="152" t="s">
        <v>19</v>
      </c>
      <c r="U138" s="41" t="s">
        <v>45</v>
      </c>
      <c r="V138" s="153">
        <v>0.27</v>
      </c>
      <c r="W138" s="153">
        <f>V138*K138</f>
        <v>22.470210000000002</v>
      </c>
      <c r="X138" s="153">
        <v>1.5699999999999999E-2</v>
      </c>
      <c r="Y138" s="153">
        <f>X138*K138</f>
        <v>1.3066011</v>
      </c>
      <c r="Z138" s="153">
        <v>0</v>
      </c>
      <c r="AA138" s="154">
        <f>Z138*K138</f>
        <v>0</v>
      </c>
      <c r="AR138" s="18" t="s">
        <v>149</v>
      </c>
      <c r="AT138" s="18" t="s">
        <v>145</v>
      </c>
      <c r="AU138" s="18" t="s">
        <v>99</v>
      </c>
      <c r="AY138" s="18" t="s">
        <v>144</v>
      </c>
      <c r="BE138" s="155">
        <f>IF(U138="základní",N138,0)</f>
        <v>0</v>
      </c>
      <c r="BF138" s="155">
        <f>IF(U138="snížená",N138,0)</f>
        <v>0</v>
      </c>
      <c r="BG138" s="155">
        <f>IF(U138="zákl. přenesená",N138,0)</f>
        <v>0</v>
      </c>
      <c r="BH138" s="155">
        <f>IF(U138="sníž. přenesená",N138,0)</f>
        <v>0</v>
      </c>
      <c r="BI138" s="155">
        <f>IF(U138="nulová",N138,0)</f>
        <v>0</v>
      </c>
      <c r="BJ138" s="18" t="s">
        <v>21</v>
      </c>
      <c r="BK138" s="155">
        <f>ROUND(L138*K138,2)</f>
        <v>0</v>
      </c>
      <c r="BL138" s="18" t="s">
        <v>149</v>
      </c>
      <c r="BM138" s="18" t="s">
        <v>162</v>
      </c>
    </row>
    <row r="139" spans="2:65" s="10" customFormat="1" ht="22.5" customHeight="1" x14ac:dyDescent="0.3">
      <c r="B139" s="156"/>
      <c r="C139" s="157"/>
      <c r="D139" s="157"/>
      <c r="E139" s="158" t="s">
        <v>19</v>
      </c>
      <c r="F139" s="251" t="s">
        <v>151</v>
      </c>
      <c r="G139" s="252"/>
      <c r="H139" s="252"/>
      <c r="I139" s="252"/>
      <c r="J139" s="157"/>
      <c r="K139" s="159">
        <v>86.778999999999996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152</v>
      </c>
      <c r="AU139" s="163" t="s">
        <v>99</v>
      </c>
      <c r="AV139" s="10" t="s">
        <v>99</v>
      </c>
      <c r="AW139" s="10" t="s">
        <v>37</v>
      </c>
      <c r="AX139" s="10" t="s">
        <v>80</v>
      </c>
      <c r="AY139" s="163" t="s">
        <v>144</v>
      </c>
    </row>
    <row r="140" spans="2:65" s="10" customFormat="1" ht="22.5" customHeight="1" x14ac:dyDescent="0.3">
      <c r="B140" s="156"/>
      <c r="C140" s="157"/>
      <c r="D140" s="157"/>
      <c r="E140" s="158" t="s">
        <v>19</v>
      </c>
      <c r="F140" s="253" t="s">
        <v>153</v>
      </c>
      <c r="G140" s="252"/>
      <c r="H140" s="252"/>
      <c r="I140" s="252"/>
      <c r="J140" s="157"/>
      <c r="K140" s="159">
        <v>10.096</v>
      </c>
      <c r="L140" s="157"/>
      <c r="M140" s="157"/>
      <c r="N140" s="157"/>
      <c r="O140" s="157"/>
      <c r="P140" s="157"/>
      <c r="Q140" s="157"/>
      <c r="R140" s="160"/>
      <c r="T140" s="161"/>
      <c r="U140" s="157"/>
      <c r="V140" s="157"/>
      <c r="W140" s="157"/>
      <c r="X140" s="157"/>
      <c r="Y140" s="157"/>
      <c r="Z140" s="157"/>
      <c r="AA140" s="162"/>
      <c r="AT140" s="163" t="s">
        <v>152</v>
      </c>
      <c r="AU140" s="163" t="s">
        <v>99</v>
      </c>
      <c r="AV140" s="10" t="s">
        <v>99</v>
      </c>
      <c r="AW140" s="10" t="s">
        <v>37</v>
      </c>
      <c r="AX140" s="10" t="s">
        <v>80</v>
      </c>
      <c r="AY140" s="163" t="s">
        <v>144</v>
      </c>
    </row>
    <row r="141" spans="2:65" s="10" customFormat="1" ht="22.5" customHeight="1" x14ac:dyDescent="0.3">
      <c r="B141" s="156"/>
      <c r="C141" s="157"/>
      <c r="D141" s="157"/>
      <c r="E141" s="158" t="s">
        <v>19</v>
      </c>
      <c r="F141" s="253" t="s">
        <v>154</v>
      </c>
      <c r="G141" s="252"/>
      <c r="H141" s="252"/>
      <c r="I141" s="252"/>
      <c r="J141" s="157"/>
      <c r="K141" s="159">
        <v>-13.651999999999999</v>
      </c>
      <c r="L141" s="157"/>
      <c r="M141" s="157"/>
      <c r="N141" s="157"/>
      <c r="O141" s="157"/>
      <c r="P141" s="157"/>
      <c r="Q141" s="157"/>
      <c r="R141" s="160"/>
      <c r="T141" s="161"/>
      <c r="U141" s="157"/>
      <c r="V141" s="157"/>
      <c r="W141" s="157"/>
      <c r="X141" s="157"/>
      <c r="Y141" s="157"/>
      <c r="Z141" s="157"/>
      <c r="AA141" s="162"/>
      <c r="AT141" s="163" t="s">
        <v>152</v>
      </c>
      <c r="AU141" s="163" t="s">
        <v>99</v>
      </c>
      <c r="AV141" s="10" t="s">
        <v>99</v>
      </c>
      <c r="AW141" s="10" t="s">
        <v>37</v>
      </c>
      <c r="AX141" s="10" t="s">
        <v>80</v>
      </c>
      <c r="AY141" s="163" t="s">
        <v>144</v>
      </c>
    </row>
    <row r="142" spans="2:65" s="11" customFormat="1" ht="22.5" customHeight="1" x14ac:dyDescent="0.3">
      <c r="B142" s="164"/>
      <c r="C142" s="165"/>
      <c r="D142" s="165"/>
      <c r="E142" s="166" t="s">
        <v>19</v>
      </c>
      <c r="F142" s="254" t="s">
        <v>155</v>
      </c>
      <c r="G142" s="255"/>
      <c r="H142" s="255"/>
      <c r="I142" s="255"/>
      <c r="J142" s="165"/>
      <c r="K142" s="167">
        <v>83.222999999999999</v>
      </c>
      <c r="L142" s="165"/>
      <c r="M142" s="165"/>
      <c r="N142" s="165"/>
      <c r="O142" s="165"/>
      <c r="P142" s="165"/>
      <c r="Q142" s="165"/>
      <c r="R142" s="168"/>
      <c r="T142" s="169"/>
      <c r="U142" s="165"/>
      <c r="V142" s="165"/>
      <c r="W142" s="165"/>
      <c r="X142" s="165"/>
      <c r="Y142" s="165"/>
      <c r="Z142" s="165"/>
      <c r="AA142" s="170"/>
      <c r="AT142" s="171" t="s">
        <v>152</v>
      </c>
      <c r="AU142" s="171" t="s">
        <v>99</v>
      </c>
      <c r="AV142" s="11" t="s">
        <v>149</v>
      </c>
      <c r="AW142" s="11" t="s">
        <v>37</v>
      </c>
      <c r="AX142" s="11" t="s">
        <v>21</v>
      </c>
      <c r="AY142" s="171" t="s">
        <v>144</v>
      </c>
    </row>
    <row r="143" spans="2:65" s="1" customFormat="1" ht="31.5" customHeight="1" x14ac:dyDescent="0.3">
      <c r="B143" s="32"/>
      <c r="C143" s="148" t="s">
        <v>149</v>
      </c>
      <c r="D143" s="148" t="s">
        <v>145</v>
      </c>
      <c r="E143" s="149" t="s">
        <v>163</v>
      </c>
      <c r="F143" s="248" t="s">
        <v>164</v>
      </c>
      <c r="G143" s="249"/>
      <c r="H143" s="249"/>
      <c r="I143" s="249"/>
      <c r="J143" s="150" t="s">
        <v>148</v>
      </c>
      <c r="K143" s="151">
        <v>1.08</v>
      </c>
      <c r="L143" s="274"/>
      <c r="M143" s="275"/>
      <c r="N143" s="250">
        <f>ROUND(L143*K143,2)</f>
        <v>0</v>
      </c>
      <c r="O143" s="249"/>
      <c r="P143" s="249"/>
      <c r="Q143" s="249"/>
      <c r="R143" s="34"/>
      <c r="T143" s="152" t="s">
        <v>19</v>
      </c>
      <c r="U143" s="41" t="s">
        <v>45</v>
      </c>
      <c r="V143" s="153">
        <v>0.48</v>
      </c>
      <c r="W143" s="153">
        <f>V143*K143</f>
        <v>0.51839999999999997</v>
      </c>
      <c r="X143" s="153">
        <v>7.102E-2</v>
      </c>
      <c r="Y143" s="153">
        <f>X143*K143</f>
        <v>7.6701600000000009E-2</v>
      </c>
      <c r="Z143" s="153">
        <v>0</v>
      </c>
      <c r="AA143" s="154">
        <f>Z143*K143</f>
        <v>0</v>
      </c>
      <c r="AR143" s="18" t="s">
        <v>149</v>
      </c>
      <c r="AT143" s="18" t="s">
        <v>145</v>
      </c>
      <c r="AU143" s="18" t="s">
        <v>99</v>
      </c>
      <c r="AY143" s="18" t="s">
        <v>144</v>
      </c>
      <c r="BE143" s="155">
        <f>IF(U143="základní",N143,0)</f>
        <v>0</v>
      </c>
      <c r="BF143" s="155">
        <f>IF(U143="snížená",N143,0)</f>
        <v>0</v>
      </c>
      <c r="BG143" s="155">
        <f>IF(U143="zákl. přenesená",N143,0)</f>
        <v>0</v>
      </c>
      <c r="BH143" s="155">
        <f>IF(U143="sníž. přenesená",N143,0)</f>
        <v>0</v>
      </c>
      <c r="BI143" s="155">
        <f>IF(U143="nulová",N143,0)</f>
        <v>0</v>
      </c>
      <c r="BJ143" s="18" t="s">
        <v>21</v>
      </c>
      <c r="BK143" s="155">
        <f>ROUND(L143*K143,2)</f>
        <v>0</v>
      </c>
      <c r="BL143" s="18" t="s">
        <v>149</v>
      </c>
      <c r="BM143" s="18" t="s">
        <v>165</v>
      </c>
    </row>
    <row r="144" spans="2:65" s="12" customFormat="1" ht="22.5" customHeight="1" x14ac:dyDescent="0.3">
      <c r="B144" s="172"/>
      <c r="C144" s="173"/>
      <c r="D144" s="173"/>
      <c r="E144" s="174" t="s">
        <v>19</v>
      </c>
      <c r="F144" s="256" t="s">
        <v>166</v>
      </c>
      <c r="G144" s="257"/>
      <c r="H144" s="257"/>
      <c r="I144" s="257"/>
      <c r="J144" s="173"/>
      <c r="K144" s="175" t="s">
        <v>19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152</v>
      </c>
      <c r="AU144" s="179" t="s">
        <v>99</v>
      </c>
      <c r="AV144" s="12" t="s">
        <v>21</v>
      </c>
      <c r="AW144" s="12" t="s">
        <v>37</v>
      </c>
      <c r="AX144" s="12" t="s">
        <v>80</v>
      </c>
      <c r="AY144" s="179" t="s">
        <v>144</v>
      </c>
    </row>
    <row r="145" spans="2:65" s="10" customFormat="1" ht="22.5" customHeight="1" x14ac:dyDescent="0.3">
      <c r="B145" s="156"/>
      <c r="C145" s="157"/>
      <c r="D145" s="157"/>
      <c r="E145" s="158" t="s">
        <v>19</v>
      </c>
      <c r="F145" s="253" t="s">
        <v>167</v>
      </c>
      <c r="G145" s="252"/>
      <c r="H145" s="252"/>
      <c r="I145" s="252"/>
      <c r="J145" s="157"/>
      <c r="K145" s="159">
        <v>1.08</v>
      </c>
      <c r="L145" s="157"/>
      <c r="M145" s="157"/>
      <c r="N145" s="157"/>
      <c r="O145" s="157"/>
      <c r="P145" s="157"/>
      <c r="Q145" s="157"/>
      <c r="R145" s="160"/>
      <c r="T145" s="161"/>
      <c r="U145" s="157"/>
      <c r="V145" s="157"/>
      <c r="W145" s="157"/>
      <c r="X145" s="157"/>
      <c r="Y145" s="157"/>
      <c r="Z145" s="157"/>
      <c r="AA145" s="162"/>
      <c r="AT145" s="163" t="s">
        <v>152</v>
      </c>
      <c r="AU145" s="163" t="s">
        <v>99</v>
      </c>
      <c r="AV145" s="10" t="s">
        <v>99</v>
      </c>
      <c r="AW145" s="10" t="s">
        <v>37</v>
      </c>
      <c r="AX145" s="10" t="s">
        <v>21</v>
      </c>
      <c r="AY145" s="163" t="s">
        <v>144</v>
      </c>
    </row>
    <row r="146" spans="2:65" s="1" customFormat="1" ht="31.5" customHeight="1" x14ac:dyDescent="0.3">
      <c r="B146" s="32"/>
      <c r="C146" s="148" t="s">
        <v>168</v>
      </c>
      <c r="D146" s="148" t="s">
        <v>145</v>
      </c>
      <c r="E146" s="149" t="s">
        <v>169</v>
      </c>
      <c r="F146" s="248" t="s">
        <v>170</v>
      </c>
      <c r="G146" s="249"/>
      <c r="H146" s="249"/>
      <c r="I146" s="249"/>
      <c r="J146" s="150" t="s">
        <v>148</v>
      </c>
      <c r="K146" s="151">
        <v>1.08</v>
      </c>
      <c r="L146" s="274"/>
      <c r="M146" s="275"/>
      <c r="N146" s="250">
        <f>ROUND(L146*K146,2)</f>
        <v>0</v>
      </c>
      <c r="O146" s="249"/>
      <c r="P146" s="249"/>
      <c r="Q146" s="249"/>
      <c r="R146" s="34"/>
      <c r="T146" s="152" t="s">
        <v>19</v>
      </c>
      <c r="U146" s="41" t="s">
        <v>45</v>
      </c>
      <c r="V146" s="153">
        <v>0.56999999999999995</v>
      </c>
      <c r="W146" s="153">
        <f>V146*K146</f>
        <v>0.61560000000000004</v>
      </c>
      <c r="X146" s="153">
        <v>9.3359999999999999E-2</v>
      </c>
      <c r="Y146" s="153">
        <f>X146*K146</f>
        <v>0.10082880000000001</v>
      </c>
      <c r="Z146" s="153">
        <v>0</v>
      </c>
      <c r="AA146" s="154">
        <f>Z146*K146</f>
        <v>0</v>
      </c>
      <c r="AR146" s="18" t="s">
        <v>149</v>
      </c>
      <c r="AT146" s="18" t="s">
        <v>145</v>
      </c>
      <c r="AU146" s="18" t="s">
        <v>99</v>
      </c>
      <c r="AY146" s="18" t="s">
        <v>144</v>
      </c>
      <c r="BE146" s="155">
        <f>IF(U146="základní",N146,0)</f>
        <v>0</v>
      </c>
      <c r="BF146" s="155">
        <f>IF(U146="snížená",N146,0)</f>
        <v>0</v>
      </c>
      <c r="BG146" s="155">
        <f>IF(U146="zákl. přenesená",N146,0)</f>
        <v>0</v>
      </c>
      <c r="BH146" s="155">
        <f>IF(U146="sníž. přenesená",N146,0)</f>
        <v>0</v>
      </c>
      <c r="BI146" s="155">
        <f>IF(U146="nulová",N146,0)</f>
        <v>0</v>
      </c>
      <c r="BJ146" s="18" t="s">
        <v>21</v>
      </c>
      <c r="BK146" s="155">
        <f>ROUND(L146*K146,2)</f>
        <v>0</v>
      </c>
      <c r="BL146" s="18" t="s">
        <v>149</v>
      </c>
      <c r="BM146" s="18" t="s">
        <v>171</v>
      </c>
    </row>
    <row r="147" spans="2:65" s="12" customFormat="1" ht="22.5" customHeight="1" x14ac:dyDescent="0.3">
      <c r="B147" s="172"/>
      <c r="C147" s="173"/>
      <c r="D147" s="173"/>
      <c r="E147" s="174" t="s">
        <v>19</v>
      </c>
      <c r="F147" s="256" t="s">
        <v>172</v>
      </c>
      <c r="G147" s="257"/>
      <c r="H147" s="257"/>
      <c r="I147" s="257"/>
      <c r="J147" s="173"/>
      <c r="K147" s="175" t="s">
        <v>19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152</v>
      </c>
      <c r="AU147" s="179" t="s">
        <v>99</v>
      </c>
      <c r="AV147" s="12" t="s">
        <v>21</v>
      </c>
      <c r="AW147" s="12" t="s">
        <v>37</v>
      </c>
      <c r="AX147" s="12" t="s">
        <v>80</v>
      </c>
      <c r="AY147" s="179" t="s">
        <v>144</v>
      </c>
    </row>
    <row r="148" spans="2:65" s="10" customFormat="1" ht="22.5" customHeight="1" x14ac:dyDescent="0.3">
      <c r="B148" s="156"/>
      <c r="C148" s="157"/>
      <c r="D148" s="157"/>
      <c r="E148" s="158" t="s">
        <v>19</v>
      </c>
      <c r="F148" s="253" t="s">
        <v>167</v>
      </c>
      <c r="G148" s="252"/>
      <c r="H148" s="252"/>
      <c r="I148" s="252"/>
      <c r="J148" s="157"/>
      <c r="K148" s="159">
        <v>1.08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152</v>
      </c>
      <c r="AU148" s="163" t="s">
        <v>99</v>
      </c>
      <c r="AV148" s="10" t="s">
        <v>99</v>
      </c>
      <c r="AW148" s="10" t="s">
        <v>37</v>
      </c>
      <c r="AX148" s="10" t="s">
        <v>21</v>
      </c>
      <c r="AY148" s="163" t="s">
        <v>144</v>
      </c>
    </row>
    <row r="149" spans="2:65" s="9" customFormat="1" ht="29.85" customHeight="1" x14ac:dyDescent="0.3">
      <c r="B149" s="137"/>
      <c r="C149" s="138"/>
      <c r="D149" s="147" t="s">
        <v>115</v>
      </c>
      <c r="E149" s="147"/>
      <c r="F149" s="147"/>
      <c r="G149" s="147"/>
      <c r="H149" s="147"/>
      <c r="I149" s="147"/>
      <c r="J149" s="147"/>
      <c r="K149" s="147"/>
      <c r="L149" s="147"/>
      <c r="M149" s="147"/>
      <c r="N149" s="267">
        <f>BK149</f>
        <v>0</v>
      </c>
      <c r="O149" s="268"/>
      <c r="P149" s="268"/>
      <c r="Q149" s="268"/>
      <c r="R149" s="140"/>
      <c r="T149" s="141"/>
      <c r="U149" s="138"/>
      <c r="V149" s="138"/>
      <c r="W149" s="142">
        <f>SUM(W150:W157)</f>
        <v>46.604679999999995</v>
      </c>
      <c r="X149" s="138"/>
      <c r="Y149" s="142">
        <f>SUM(Y150:Y157)</f>
        <v>2.4092000000000002E-3</v>
      </c>
      <c r="Z149" s="138"/>
      <c r="AA149" s="143">
        <f>SUM(AA150:AA157)</f>
        <v>5.6396999999999995</v>
      </c>
      <c r="AR149" s="144" t="s">
        <v>21</v>
      </c>
      <c r="AT149" s="145" t="s">
        <v>79</v>
      </c>
      <c r="AU149" s="145" t="s">
        <v>21</v>
      </c>
      <c r="AY149" s="144" t="s">
        <v>144</v>
      </c>
      <c r="BK149" s="146">
        <f>SUM(BK150:BK157)</f>
        <v>0</v>
      </c>
    </row>
    <row r="150" spans="2:65" s="1" customFormat="1" ht="31.5" customHeight="1" x14ac:dyDescent="0.3">
      <c r="B150" s="32"/>
      <c r="C150" s="148" t="s">
        <v>173</v>
      </c>
      <c r="D150" s="148" t="s">
        <v>145</v>
      </c>
      <c r="E150" s="149" t="s">
        <v>174</v>
      </c>
      <c r="F150" s="248" t="s">
        <v>175</v>
      </c>
      <c r="G150" s="249"/>
      <c r="H150" s="249"/>
      <c r="I150" s="249"/>
      <c r="J150" s="150" t="s">
        <v>148</v>
      </c>
      <c r="K150" s="151">
        <v>60.23</v>
      </c>
      <c r="L150" s="274"/>
      <c r="M150" s="275"/>
      <c r="N150" s="250">
        <f>ROUND(L150*K150,2)</f>
        <v>0</v>
      </c>
      <c r="O150" s="249"/>
      <c r="P150" s="249"/>
      <c r="Q150" s="249"/>
      <c r="R150" s="34"/>
      <c r="T150" s="152" t="s">
        <v>19</v>
      </c>
      <c r="U150" s="41" t="s">
        <v>45</v>
      </c>
      <c r="V150" s="153">
        <v>0.308</v>
      </c>
      <c r="W150" s="153">
        <f>V150*K150</f>
        <v>18.550839999999997</v>
      </c>
      <c r="X150" s="153">
        <v>4.0000000000000003E-5</v>
      </c>
      <c r="Y150" s="153">
        <f>X150*K150</f>
        <v>2.4092000000000002E-3</v>
      </c>
      <c r="Z150" s="153">
        <v>0</v>
      </c>
      <c r="AA150" s="154">
        <f>Z150*K150</f>
        <v>0</v>
      </c>
      <c r="AR150" s="18" t="s">
        <v>149</v>
      </c>
      <c r="AT150" s="18" t="s">
        <v>145</v>
      </c>
      <c r="AU150" s="18" t="s">
        <v>99</v>
      </c>
      <c r="AY150" s="18" t="s">
        <v>144</v>
      </c>
      <c r="BE150" s="155">
        <f>IF(U150="základní",N150,0)</f>
        <v>0</v>
      </c>
      <c r="BF150" s="155">
        <f>IF(U150="snížená",N150,0)</f>
        <v>0</v>
      </c>
      <c r="BG150" s="155">
        <f>IF(U150="zákl. přenesená",N150,0)</f>
        <v>0</v>
      </c>
      <c r="BH150" s="155">
        <f>IF(U150="sníž. přenesená",N150,0)</f>
        <v>0</v>
      </c>
      <c r="BI150" s="155">
        <f>IF(U150="nulová",N150,0)</f>
        <v>0</v>
      </c>
      <c r="BJ150" s="18" t="s">
        <v>21</v>
      </c>
      <c r="BK150" s="155">
        <f>ROUND(L150*K150,2)</f>
        <v>0</v>
      </c>
      <c r="BL150" s="18" t="s">
        <v>149</v>
      </c>
      <c r="BM150" s="18" t="s">
        <v>176</v>
      </c>
    </row>
    <row r="151" spans="2:65" s="10" customFormat="1" ht="31.5" customHeight="1" x14ac:dyDescent="0.3">
      <c r="B151" s="156"/>
      <c r="C151" s="157"/>
      <c r="D151" s="157"/>
      <c r="E151" s="158" t="s">
        <v>19</v>
      </c>
      <c r="F151" s="251" t="s">
        <v>177</v>
      </c>
      <c r="G151" s="252"/>
      <c r="H151" s="252"/>
      <c r="I151" s="252"/>
      <c r="J151" s="157"/>
      <c r="K151" s="159">
        <v>60.23</v>
      </c>
      <c r="L151" s="157"/>
      <c r="M151" s="157"/>
      <c r="N151" s="157"/>
      <c r="O151" s="157"/>
      <c r="P151" s="157"/>
      <c r="Q151" s="157"/>
      <c r="R151" s="160"/>
      <c r="T151" s="161"/>
      <c r="U151" s="157"/>
      <c r="V151" s="157"/>
      <c r="W151" s="157"/>
      <c r="X151" s="157"/>
      <c r="Y151" s="157"/>
      <c r="Z151" s="157"/>
      <c r="AA151" s="162"/>
      <c r="AT151" s="163" t="s">
        <v>152</v>
      </c>
      <c r="AU151" s="163" t="s">
        <v>99</v>
      </c>
      <c r="AV151" s="10" t="s">
        <v>99</v>
      </c>
      <c r="AW151" s="10" t="s">
        <v>37</v>
      </c>
      <c r="AX151" s="10" t="s">
        <v>21</v>
      </c>
      <c r="AY151" s="163" t="s">
        <v>144</v>
      </c>
    </row>
    <row r="152" spans="2:65" s="1" customFormat="1" ht="31.5" customHeight="1" x14ac:dyDescent="0.3">
      <c r="B152" s="32"/>
      <c r="C152" s="148">
        <v>7</v>
      </c>
      <c r="D152" s="148" t="s">
        <v>145</v>
      </c>
      <c r="E152" s="149" t="s">
        <v>179</v>
      </c>
      <c r="F152" s="248" t="s">
        <v>180</v>
      </c>
      <c r="G152" s="249"/>
      <c r="H152" s="249"/>
      <c r="I152" s="249"/>
      <c r="J152" s="150" t="s">
        <v>148</v>
      </c>
      <c r="K152" s="151">
        <v>60.23</v>
      </c>
      <c r="L152" s="274"/>
      <c r="M152" s="275"/>
      <c r="N152" s="250">
        <f>ROUND(L152*K152,2)</f>
        <v>0</v>
      </c>
      <c r="O152" s="249"/>
      <c r="P152" s="249"/>
      <c r="Q152" s="249"/>
      <c r="R152" s="34"/>
      <c r="T152" s="152" t="s">
        <v>19</v>
      </c>
      <c r="U152" s="41" t="s">
        <v>45</v>
      </c>
      <c r="V152" s="153">
        <v>0.13900000000000001</v>
      </c>
      <c r="W152" s="153">
        <f>V152*K152</f>
        <v>8.371970000000001</v>
      </c>
      <c r="X152" s="153">
        <v>0</v>
      </c>
      <c r="Y152" s="153">
        <f>X152*K152</f>
        <v>0</v>
      </c>
      <c r="Z152" s="153">
        <v>0</v>
      </c>
      <c r="AA152" s="154">
        <f>Z152*K152</f>
        <v>0</v>
      </c>
      <c r="AR152" s="18" t="s">
        <v>149</v>
      </c>
      <c r="AT152" s="18" t="s">
        <v>145</v>
      </c>
      <c r="AU152" s="18" t="s">
        <v>99</v>
      </c>
      <c r="AY152" s="18" t="s">
        <v>144</v>
      </c>
      <c r="BE152" s="155">
        <f>IF(U152="základní",N152,0)</f>
        <v>0</v>
      </c>
      <c r="BF152" s="155">
        <f>IF(U152="snížená",N152,0)</f>
        <v>0</v>
      </c>
      <c r="BG152" s="155">
        <f>IF(U152="zákl. přenesená",N152,0)</f>
        <v>0</v>
      </c>
      <c r="BH152" s="155">
        <f>IF(U152="sníž. přenesená",N152,0)</f>
        <v>0</v>
      </c>
      <c r="BI152" s="155">
        <f>IF(U152="nulová",N152,0)</f>
        <v>0</v>
      </c>
      <c r="BJ152" s="18" t="s">
        <v>21</v>
      </c>
      <c r="BK152" s="155">
        <f>ROUND(L152*K152,2)</f>
        <v>0</v>
      </c>
      <c r="BL152" s="18" t="s">
        <v>149</v>
      </c>
      <c r="BM152" s="18" t="s">
        <v>181</v>
      </c>
    </row>
    <row r="153" spans="2:65" s="10" customFormat="1" ht="31.5" customHeight="1" x14ac:dyDescent="0.3">
      <c r="B153" s="156"/>
      <c r="C153" s="157"/>
      <c r="D153" s="157"/>
      <c r="E153" s="158" t="s">
        <v>19</v>
      </c>
      <c r="F153" s="251" t="s">
        <v>177</v>
      </c>
      <c r="G153" s="252"/>
      <c r="H153" s="252"/>
      <c r="I153" s="252"/>
      <c r="J153" s="157"/>
      <c r="K153" s="159">
        <v>60.23</v>
      </c>
      <c r="L153" s="157"/>
      <c r="M153" s="157"/>
      <c r="N153" s="157"/>
      <c r="O153" s="157"/>
      <c r="P153" s="157"/>
      <c r="Q153" s="157"/>
      <c r="R153" s="160"/>
      <c r="T153" s="161"/>
      <c r="U153" s="157"/>
      <c r="V153" s="157"/>
      <c r="W153" s="157"/>
      <c r="X153" s="157"/>
      <c r="Y153" s="157"/>
      <c r="Z153" s="157"/>
      <c r="AA153" s="162"/>
      <c r="AT153" s="163" t="s">
        <v>152</v>
      </c>
      <c r="AU153" s="163" t="s">
        <v>99</v>
      </c>
      <c r="AV153" s="10" t="s">
        <v>99</v>
      </c>
      <c r="AW153" s="10" t="s">
        <v>37</v>
      </c>
      <c r="AX153" s="10" t="s">
        <v>21</v>
      </c>
      <c r="AY153" s="163" t="s">
        <v>144</v>
      </c>
    </row>
    <row r="154" spans="2:65" s="1" customFormat="1" ht="31.5" customHeight="1" x14ac:dyDescent="0.3">
      <c r="B154" s="32"/>
      <c r="C154" s="148">
        <v>8</v>
      </c>
      <c r="D154" s="148" t="s">
        <v>145</v>
      </c>
      <c r="E154" s="149" t="s">
        <v>183</v>
      </c>
      <c r="F154" s="248" t="s">
        <v>184</v>
      </c>
      <c r="G154" s="249"/>
      <c r="H154" s="249"/>
      <c r="I154" s="249"/>
      <c r="J154" s="150" t="s">
        <v>148</v>
      </c>
      <c r="K154" s="151">
        <v>60.23</v>
      </c>
      <c r="L154" s="274"/>
      <c r="M154" s="275"/>
      <c r="N154" s="250">
        <f>ROUND(L154*K154,2)</f>
        <v>0</v>
      </c>
      <c r="O154" s="249"/>
      <c r="P154" s="249"/>
      <c r="Q154" s="249"/>
      <c r="R154" s="34"/>
      <c r="T154" s="152" t="s">
        <v>19</v>
      </c>
      <c r="U154" s="41" t="s">
        <v>45</v>
      </c>
      <c r="V154" s="153">
        <v>0.26900000000000002</v>
      </c>
      <c r="W154" s="153">
        <f>V154*K154</f>
        <v>16.20187</v>
      </c>
      <c r="X154" s="153">
        <v>0</v>
      </c>
      <c r="Y154" s="153">
        <f>X154*K154</f>
        <v>0</v>
      </c>
      <c r="Z154" s="153">
        <v>0.09</v>
      </c>
      <c r="AA154" s="154">
        <f>Z154*K154</f>
        <v>5.4206999999999992</v>
      </c>
      <c r="AR154" s="18" t="s">
        <v>149</v>
      </c>
      <c r="AT154" s="18" t="s">
        <v>145</v>
      </c>
      <c r="AU154" s="18" t="s">
        <v>99</v>
      </c>
      <c r="AY154" s="18" t="s">
        <v>144</v>
      </c>
      <c r="BE154" s="155">
        <f>IF(U154="základní",N154,0)</f>
        <v>0</v>
      </c>
      <c r="BF154" s="155">
        <f>IF(U154="snížená",N154,0)</f>
        <v>0</v>
      </c>
      <c r="BG154" s="155">
        <f>IF(U154="zákl. přenesená",N154,0)</f>
        <v>0</v>
      </c>
      <c r="BH154" s="155">
        <f>IF(U154="sníž. přenesená",N154,0)</f>
        <v>0</v>
      </c>
      <c r="BI154" s="155">
        <f>IF(U154="nulová",N154,0)</f>
        <v>0</v>
      </c>
      <c r="BJ154" s="18" t="s">
        <v>21</v>
      </c>
      <c r="BK154" s="155">
        <f>ROUND(L154*K154,2)</f>
        <v>0</v>
      </c>
      <c r="BL154" s="18" t="s">
        <v>149</v>
      </c>
      <c r="BM154" s="18" t="s">
        <v>185</v>
      </c>
    </row>
    <row r="155" spans="2:65" s="10" customFormat="1" ht="31.5" customHeight="1" x14ac:dyDescent="0.3">
      <c r="B155" s="156"/>
      <c r="C155" s="157"/>
      <c r="D155" s="157"/>
      <c r="E155" s="158" t="s">
        <v>19</v>
      </c>
      <c r="F155" s="251" t="s">
        <v>177</v>
      </c>
      <c r="G155" s="252"/>
      <c r="H155" s="252"/>
      <c r="I155" s="252"/>
      <c r="J155" s="157"/>
      <c r="K155" s="159">
        <v>60.23</v>
      </c>
      <c r="L155" s="157"/>
      <c r="M155" s="157"/>
      <c r="N155" s="157"/>
      <c r="O155" s="157"/>
      <c r="P155" s="157"/>
      <c r="Q155" s="157"/>
      <c r="R155" s="160"/>
      <c r="T155" s="161"/>
      <c r="U155" s="157"/>
      <c r="V155" s="157"/>
      <c r="W155" s="157"/>
      <c r="X155" s="157"/>
      <c r="Y155" s="157"/>
      <c r="Z155" s="157"/>
      <c r="AA155" s="162"/>
      <c r="AT155" s="163" t="s">
        <v>152</v>
      </c>
      <c r="AU155" s="163" t="s">
        <v>99</v>
      </c>
      <c r="AV155" s="10" t="s">
        <v>99</v>
      </c>
      <c r="AW155" s="10" t="s">
        <v>37</v>
      </c>
      <c r="AX155" s="10" t="s">
        <v>21</v>
      </c>
      <c r="AY155" s="163" t="s">
        <v>144</v>
      </c>
    </row>
    <row r="156" spans="2:65" s="1" customFormat="1" ht="31.5" customHeight="1" x14ac:dyDescent="0.3">
      <c r="B156" s="32"/>
      <c r="C156" s="148">
        <v>9</v>
      </c>
      <c r="D156" s="148" t="s">
        <v>145</v>
      </c>
      <c r="E156" s="149" t="s">
        <v>187</v>
      </c>
      <c r="F156" s="248" t="s">
        <v>188</v>
      </c>
      <c r="G156" s="249"/>
      <c r="H156" s="249"/>
      <c r="I156" s="249"/>
      <c r="J156" s="150" t="s">
        <v>189</v>
      </c>
      <c r="K156" s="151">
        <v>3</v>
      </c>
      <c r="L156" s="274"/>
      <c r="M156" s="275"/>
      <c r="N156" s="250">
        <f>ROUND(L156*K156,2)</f>
        <v>0</v>
      </c>
      <c r="O156" s="249"/>
      <c r="P156" s="249"/>
      <c r="Q156" s="249"/>
      <c r="R156" s="34"/>
      <c r="T156" s="152" t="s">
        <v>19</v>
      </c>
      <c r="U156" s="41" t="s">
        <v>45</v>
      </c>
      <c r="V156" s="153">
        <v>1.1599999999999999</v>
      </c>
      <c r="W156" s="153">
        <f>V156*K156</f>
        <v>3.4799999999999995</v>
      </c>
      <c r="X156" s="153">
        <v>0</v>
      </c>
      <c r="Y156" s="153">
        <f>X156*K156</f>
        <v>0</v>
      </c>
      <c r="Z156" s="153">
        <v>7.2999999999999995E-2</v>
      </c>
      <c r="AA156" s="154">
        <f>Z156*K156</f>
        <v>0.21899999999999997</v>
      </c>
      <c r="AR156" s="18" t="s">
        <v>149</v>
      </c>
      <c r="AT156" s="18" t="s">
        <v>145</v>
      </c>
      <c r="AU156" s="18" t="s">
        <v>99</v>
      </c>
      <c r="AY156" s="18" t="s">
        <v>144</v>
      </c>
      <c r="BE156" s="155">
        <f>IF(U156="základní",N156,0)</f>
        <v>0</v>
      </c>
      <c r="BF156" s="155">
        <f>IF(U156="snížená",N156,0)</f>
        <v>0</v>
      </c>
      <c r="BG156" s="155">
        <f>IF(U156="zákl. přenesená",N156,0)</f>
        <v>0</v>
      </c>
      <c r="BH156" s="155">
        <f>IF(U156="sníž. přenesená",N156,0)</f>
        <v>0</v>
      </c>
      <c r="BI156" s="155">
        <f>IF(U156="nulová",N156,0)</f>
        <v>0</v>
      </c>
      <c r="BJ156" s="18" t="s">
        <v>21</v>
      </c>
      <c r="BK156" s="155">
        <f>ROUND(L156*K156,2)</f>
        <v>0</v>
      </c>
      <c r="BL156" s="18" t="s">
        <v>149</v>
      </c>
      <c r="BM156" s="18" t="s">
        <v>190</v>
      </c>
    </row>
    <row r="157" spans="2:65" s="10" customFormat="1" ht="22.5" customHeight="1" x14ac:dyDescent="0.3">
      <c r="B157" s="156"/>
      <c r="C157" s="157"/>
      <c r="D157" s="157"/>
      <c r="E157" s="158" t="s">
        <v>19</v>
      </c>
      <c r="F157" s="251" t="s">
        <v>159</v>
      </c>
      <c r="G157" s="252"/>
      <c r="H157" s="252"/>
      <c r="I157" s="252"/>
      <c r="J157" s="157"/>
      <c r="K157" s="159">
        <v>3</v>
      </c>
      <c r="L157" s="157"/>
      <c r="M157" s="157"/>
      <c r="N157" s="157"/>
      <c r="O157" s="157"/>
      <c r="P157" s="157"/>
      <c r="Q157" s="157"/>
      <c r="R157" s="160"/>
      <c r="T157" s="161"/>
      <c r="U157" s="157"/>
      <c r="V157" s="157"/>
      <c r="W157" s="157"/>
      <c r="X157" s="157"/>
      <c r="Y157" s="157"/>
      <c r="Z157" s="157"/>
      <c r="AA157" s="162"/>
      <c r="AT157" s="163" t="s">
        <v>152</v>
      </c>
      <c r="AU157" s="163" t="s">
        <v>99</v>
      </c>
      <c r="AV157" s="10" t="s">
        <v>99</v>
      </c>
      <c r="AW157" s="10" t="s">
        <v>37</v>
      </c>
      <c r="AX157" s="10" t="s">
        <v>21</v>
      </c>
      <c r="AY157" s="163" t="s">
        <v>144</v>
      </c>
    </row>
    <row r="158" spans="2:65" s="9" customFormat="1" ht="29.85" customHeight="1" x14ac:dyDescent="0.3">
      <c r="B158" s="137"/>
      <c r="C158" s="138"/>
      <c r="D158" s="147" t="s">
        <v>116</v>
      </c>
      <c r="E158" s="147"/>
      <c r="F158" s="147"/>
      <c r="G158" s="147"/>
      <c r="H158" s="147"/>
      <c r="I158" s="147"/>
      <c r="J158" s="147"/>
      <c r="K158" s="147"/>
      <c r="L158" s="147"/>
      <c r="M158" s="147"/>
      <c r="N158" s="267">
        <f>BK158</f>
        <v>0</v>
      </c>
      <c r="O158" s="268"/>
      <c r="P158" s="268"/>
      <c r="Q158" s="268"/>
      <c r="R158" s="140"/>
      <c r="T158" s="141"/>
      <c r="U158" s="138"/>
      <c r="V158" s="138"/>
      <c r="W158" s="142">
        <f>SUM(W159:W168)</f>
        <v>92.406255000000002</v>
      </c>
      <c r="X158" s="138"/>
      <c r="Y158" s="142">
        <f>SUM(Y159:Y168)</f>
        <v>0</v>
      </c>
      <c r="Z158" s="138"/>
      <c r="AA158" s="143">
        <f>SUM(AA159:AA168)</f>
        <v>0</v>
      </c>
      <c r="AR158" s="144" t="s">
        <v>21</v>
      </c>
      <c r="AT158" s="145" t="s">
        <v>79</v>
      </c>
      <c r="AU158" s="145" t="s">
        <v>21</v>
      </c>
      <c r="AY158" s="144" t="s">
        <v>144</v>
      </c>
      <c r="BK158" s="146">
        <f>SUM(BK159:BK168)</f>
        <v>0</v>
      </c>
    </row>
    <row r="159" spans="2:65" s="1" customFormat="1" ht="31.5" customHeight="1" x14ac:dyDescent="0.3">
      <c r="B159" s="32"/>
      <c r="C159" s="148" t="s">
        <v>25</v>
      </c>
      <c r="D159" s="148" t="s">
        <v>145</v>
      </c>
      <c r="E159" s="149" t="s">
        <v>192</v>
      </c>
      <c r="F159" s="248" t="s">
        <v>193</v>
      </c>
      <c r="G159" s="249"/>
      <c r="H159" s="249"/>
      <c r="I159" s="249"/>
      <c r="J159" s="150" t="s">
        <v>194</v>
      </c>
      <c r="K159" s="151">
        <v>7.8449999999999998</v>
      </c>
      <c r="L159" s="274"/>
      <c r="M159" s="275"/>
      <c r="N159" s="250">
        <f>ROUND(L159*K159,2)</f>
        <v>0</v>
      </c>
      <c r="O159" s="249"/>
      <c r="P159" s="249"/>
      <c r="Q159" s="249"/>
      <c r="R159" s="34"/>
      <c r="T159" s="152" t="s">
        <v>19</v>
      </c>
      <c r="U159" s="41" t="s">
        <v>45</v>
      </c>
      <c r="V159" s="153">
        <v>10.3</v>
      </c>
      <c r="W159" s="153">
        <f>V159*K159</f>
        <v>80.8035</v>
      </c>
      <c r="X159" s="153">
        <v>0</v>
      </c>
      <c r="Y159" s="153">
        <f>X159*K159</f>
        <v>0</v>
      </c>
      <c r="Z159" s="153">
        <v>0</v>
      </c>
      <c r="AA159" s="154">
        <f>Z159*K159</f>
        <v>0</v>
      </c>
      <c r="AR159" s="18" t="s">
        <v>149</v>
      </c>
      <c r="AT159" s="18" t="s">
        <v>145</v>
      </c>
      <c r="AU159" s="18" t="s">
        <v>99</v>
      </c>
      <c r="AY159" s="18" t="s">
        <v>144</v>
      </c>
      <c r="BE159" s="155">
        <f>IF(U159="základní",N159,0)</f>
        <v>0</v>
      </c>
      <c r="BF159" s="155">
        <f>IF(U159="snížená",N159,0)</f>
        <v>0</v>
      </c>
      <c r="BG159" s="155">
        <f>IF(U159="zákl. přenesená",N159,0)</f>
        <v>0</v>
      </c>
      <c r="BH159" s="155">
        <f>IF(U159="sníž. přenesená",N159,0)</f>
        <v>0</v>
      </c>
      <c r="BI159" s="155">
        <f>IF(U159="nulová",N159,0)</f>
        <v>0</v>
      </c>
      <c r="BJ159" s="18" t="s">
        <v>21</v>
      </c>
      <c r="BK159" s="155">
        <f>ROUND(L159*K159,2)</f>
        <v>0</v>
      </c>
      <c r="BL159" s="18" t="s">
        <v>149</v>
      </c>
      <c r="BM159" s="18" t="s">
        <v>195</v>
      </c>
    </row>
    <row r="160" spans="2:65" s="1" customFormat="1" ht="44.25" customHeight="1" x14ac:dyDescent="0.3">
      <c r="B160" s="32"/>
      <c r="C160" s="148" t="s">
        <v>203</v>
      </c>
      <c r="D160" s="148" t="s">
        <v>145</v>
      </c>
      <c r="E160" s="149" t="s">
        <v>197</v>
      </c>
      <c r="F160" s="248" t="s">
        <v>198</v>
      </c>
      <c r="G160" s="249"/>
      <c r="H160" s="249"/>
      <c r="I160" s="249"/>
      <c r="J160" s="150" t="s">
        <v>194</v>
      </c>
      <c r="K160" s="151">
        <v>39.225000000000001</v>
      </c>
      <c r="L160" s="274"/>
      <c r="M160" s="275"/>
      <c r="N160" s="250">
        <f>ROUND(L160*K160,2)</f>
        <v>0</v>
      </c>
      <c r="O160" s="249"/>
      <c r="P160" s="249"/>
      <c r="Q160" s="249"/>
      <c r="R160" s="34"/>
      <c r="T160" s="152" t="s">
        <v>19</v>
      </c>
      <c r="U160" s="41" t="s">
        <v>45</v>
      </c>
      <c r="V160" s="153">
        <v>0.26</v>
      </c>
      <c r="W160" s="153">
        <f>V160*K160</f>
        <v>10.198500000000001</v>
      </c>
      <c r="X160" s="153">
        <v>0</v>
      </c>
      <c r="Y160" s="153">
        <f>X160*K160</f>
        <v>0</v>
      </c>
      <c r="Z160" s="153">
        <v>0</v>
      </c>
      <c r="AA160" s="154">
        <f>Z160*K160</f>
        <v>0</v>
      </c>
      <c r="AR160" s="18" t="s">
        <v>149</v>
      </c>
      <c r="AT160" s="18" t="s">
        <v>145</v>
      </c>
      <c r="AU160" s="18" t="s">
        <v>99</v>
      </c>
      <c r="AY160" s="18" t="s">
        <v>144</v>
      </c>
      <c r="BE160" s="155">
        <f>IF(U160="základní",N160,0)</f>
        <v>0</v>
      </c>
      <c r="BF160" s="155">
        <f>IF(U160="snížená",N160,0)</f>
        <v>0</v>
      </c>
      <c r="BG160" s="155">
        <f>IF(U160="zákl. přenesená",N160,0)</f>
        <v>0</v>
      </c>
      <c r="BH160" s="155">
        <f>IF(U160="sníž. přenesená",N160,0)</f>
        <v>0</v>
      </c>
      <c r="BI160" s="155">
        <f>IF(U160="nulová",N160,0)</f>
        <v>0</v>
      </c>
      <c r="BJ160" s="18" t="s">
        <v>21</v>
      </c>
      <c r="BK160" s="155">
        <f>ROUND(L160*K160,2)</f>
        <v>0</v>
      </c>
      <c r="BL160" s="18" t="s">
        <v>149</v>
      </c>
      <c r="BM160" s="18" t="s">
        <v>199</v>
      </c>
    </row>
    <row r="161" spans="2:65" s="1" customFormat="1" ht="31.5" customHeight="1" x14ac:dyDescent="0.3">
      <c r="B161" s="32"/>
      <c r="C161" s="148" t="s">
        <v>207</v>
      </c>
      <c r="D161" s="148" t="s">
        <v>145</v>
      </c>
      <c r="E161" s="149" t="s">
        <v>200</v>
      </c>
      <c r="F161" s="248" t="s">
        <v>201</v>
      </c>
      <c r="G161" s="249"/>
      <c r="H161" s="249"/>
      <c r="I161" s="249"/>
      <c r="J161" s="150" t="s">
        <v>194</v>
      </c>
      <c r="K161" s="151">
        <v>7.8449999999999998</v>
      </c>
      <c r="L161" s="274"/>
      <c r="M161" s="275"/>
      <c r="N161" s="250">
        <f>ROUND(L161*K161,2)</f>
        <v>0</v>
      </c>
      <c r="O161" s="249"/>
      <c r="P161" s="249"/>
      <c r="Q161" s="249"/>
      <c r="R161" s="34"/>
      <c r="T161" s="152" t="s">
        <v>19</v>
      </c>
      <c r="U161" s="41" t="s">
        <v>45</v>
      </c>
      <c r="V161" s="153">
        <v>0.125</v>
      </c>
      <c r="W161" s="153">
        <f>V161*K161</f>
        <v>0.98062499999999997</v>
      </c>
      <c r="X161" s="153">
        <v>0</v>
      </c>
      <c r="Y161" s="153">
        <f>X161*K161</f>
        <v>0</v>
      </c>
      <c r="Z161" s="153">
        <v>0</v>
      </c>
      <c r="AA161" s="154">
        <f>Z161*K161</f>
        <v>0</v>
      </c>
      <c r="AR161" s="18" t="s">
        <v>149</v>
      </c>
      <c r="AT161" s="18" t="s">
        <v>145</v>
      </c>
      <c r="AU161" s="18" t="s">
        <v>99</v>
      </c>
      <c r="AY161" s="18" t="s">
        <v>144</v>
      </c>
      <c r="BE161" s="155">
        <f>IF(U161="základní",N161,0)</f>
        <v>0</v>
      </c>
      <c r="BF161" s="155">
        <f>IF(U161="snížená",N161,0)</f>
        <v>0</v>
      </c>
      <c r="BG161" s="155">
        <f>IF(U161="zákl. přenesená",N161,0)</f>
        <v>0</v>
      </c>
      <c r="BH161" s="155">
        <f>IF(U161="sníž. přenesená",N161,0)</f>
        <v>0</v>
      </c>
      <c r="BI161" s="155">
        <f>IF(U161="nulová",N161,0)</f>
        <v>0</v>
      </c>
      <c r="BJ161" s="18" t="s">
        <v>21</v>
      </c>
      <c r="BK161" s="155">
        <f>ROUND(L161*K161,2)</f>
        <v>0</v>
      </c>
      <c r="BL161" s="18" t="s">
        <v>149</v>
      </c>
      <c r="BM161" s="18" t="s">
        <v>202</v>
      </c>
    </row>
    <row r="162" spans="2:65" s="1" customFormat="1" ht="31.5" customHeight="1" x14ac:dyDescent="0.3">
      <c r="B162" s="32"/>
      <c r="C162" s="148">
        <v>13</v>
      </c>
      <c r="D162" s="148" t="s">
        <v>145</v>
      </c>
      <c r="E162" s="149" t="s">
        <v>204</v>
      </c>
      <c r="F162" s="248" t="s">
        <v>205</v>
      </c>
      <c r="G162" s="249"/>
      <c r="H162" s="249"/>
      <c r="I162" s="249"/>
      <c r="J162" s="150" t="s">
        <v>194</v>
      </c>
      <c r="K162" s="151">
        <v>70.605000000000004</v>
      </c>
      <c r="L162" s="274"/>
      <c r="M162" s="275"/>
      <c r="N162" s="250">
        <f>ROUND(L162*K162,2)</f>
        <v>0</v>
      </c>
      <c r="O162" s="249"/>
      <c r="P162" s="249"/>
      <c r="Q162" s="249"/>
      <c r="R162" s="34"/>
      <c r="T162" s="152" t="s">
        <v>19</v>
      </c>
      <c r="U162" s="41" t="s">
        <v>45</v>
      </c>
      <c r="V162" s="153">
        <v>6.0000000000000001E-3</v>
      </c>
      <c r="W162" s="153">
        <f>V162*K162</f>
        <v>0.42363000000000001</v>
      </c>
      <c r="X162" s="153">
        <v>0</v>
      </c>
      <c r="Y162" s="153">
        <f>X162*K162</f>
        <v>0</v>
      </c>
      <c r="Z162" s="153">
        <v>0</v>
      </c>
      <c r="AA162" s="154">
        <f>Z162*K162</f>
        <v>0</v>
      </c>
      <c r="AR162" s="18" t="s">
        <v>149</v>
      </c>
      <c r="AT162" s="18" t="s">
        <v>145</v>
      </c>
      <c r="AU162" s="18" t="s">
        <v>99</v>
      </c>
      <c r="AY162" s="18" t="s">
        <v>144</v>
      </c>
      <c r="BE162" s="155">
        <f>IF(U162="základní",N162,0)</f>
        <v>0</v>
      </c>
      <c r="BF162" s="155">
        <f>IF(U162="snížená",N162,0)</f>
        <v>0</v>
      </c>
      <c r="BG162" s="155">
        <f>IF(U162="zákl. přenesená",N162,0)</f>
        <v>0</v>
      </c>
      <c r="BH162" s="155">
        <f>IF(U162="sníž. přenesená",N162,0)</f>
        <v>0</v>
      </c>
      <c r="BI162" s="155">
        <f>IF(U162="nulová",N162,0)</f>
        <v>0</v>
      </c>
      <c r="BJ162" s="18" t="s">
        <v>21</v>
      </c>
      <c r="BK162" s="155">
        <f>ROUND(L162*K162,2)</f>
        <v>0</v>
      </c>
      <c r="BL162" s="18" t="s">
        <v>149</v>
      </c>
      <c r="BM162" s="18" t="s">
        <v>206</v>
      </c>
    </row>
    <row r="163" spans="2:65" s="1" customFormat="1" ht="31.5" customHeight="1" x14ac:dyDescent="0.3">
      <c r="B163" s="32"/>
      <c r="C163" s="148">
        <v>14</v>
      </c>
      <c r="D163" s="148" t="s">
        <v>145</v>
      </c>
      <c r="E163" s="149" t="s">
        <v>208</v>
      </c>
      <c r="F163" s="248" t="s">
        <v>209</v>
      </c>
      <c r="G163" s="249"/>
      <c r="H163" s="249"/>
      <c r="I163" s="249"/>
      <c r="J163" s="150" t="s">
        <v>194</v>
      </c>
      <c r="K163" s="151">
        <v>5.4210000000000003</v>
      </c>
      <c r="L163" s="274"/>
      <c r="M163" s="275"/>
      <c r="N163" s="250">
        <f>ROUND(L163*K163,2)</f>
        <v>0</v>
      </c>
      <c r="O163" s="249"/>
      <c r="P163" s="249"/>
      <c r="Q163" s="249"/>
      <c r="R163" s="34"/>
      <c r="T163" s="152" t="s">
        <v>19</v>
      </c>
      <c r="U163" s="41" t="s">
        <v>45</v>
      </c>
      <c r="V163" s="153">
        <v>0</v>
      </c>
      <c r="W163" s="153">
        <f>V163*K163</f>
        <v>0</v>
      </c>
      <c r="X163" s="153">
        <v>0</v>
      </c>
      <c r="Y163" s="153">
        <f>X163*K163</f>
        <v>0</v>
      </c>
      <c r="Z163" s="153">
        <v>0</v>
      </c>
      <c r="AA163" s="154">
        <f>Z163*K163</f>
        <v>0</v>
      </c>
      <c r="AR163" s="18" t="s">
        <v>149</v>
      </c>
      <c r="AT163" s="18" t="s">
        <v>145</v>
      </c>
      <c r="AU163" s="18" t="s">
        <v>99</v>
      </c>
      <c r="AY163" s="18" t="s">
        <v>144</v>
      </c>
      <c r="BE163" s="155">
        <f>IF(U163="základní",N163,0)</f>
        <v>0</v>
      </c>
      <c r="BF163" s="155">
        <f>IF(U163="snížená",N163,0)</f>
        <v>0</v>
      </c>
      <c r="BG163" s="155">
        <f>IF(U163="zákl. přenesená",N163,0)</f>
        <v>0</v>
      </c>
      <c r="BH163" s="155">
        <f>IF(U163="sníž. přenesená",N163,0)</f>
        <v>0</v>
      </c>
      <c r="BI163" s="155">
        <f>IF(U163="nulová",N163,0)</f>
        <v>0</v>
      </c>
      <c r="BJ163" s="18" t="s">
        <v>21</v>
      </c>
      <c r="BK163" s="155">
        <f>ROUND(L163*K163,2)</f>
        <v>0</v>
      </c>
      <c r="BL163" s="18" t="s">
        <v>149</v>
      </c>
      <c r="BM163" s="18" t="s">
        <v>210</v>
      </c>
    </row>
    <row r="164" spans="2:65" s="10" customFormat="1" ht="22.5" customHeight="1" x14ac:dyDescent="0.3">
      <c r="B164" s="156"/>
      <c r="C164" s="157"/>
      <c r="D164" s="157"/>
      <c r="E164" s="158" t="s">
        <v>19</v>
      </c>
      <c r="F164" s="251" t="s">
        <v>211</v>
      </c>
      <c r="G164" s="252"/>
      <c r="H164" s="252"/>
      <c r="I164" s="252"/>
      <c r="J164" s="157"/>
      <c r="K164" s="159">
        <v>5.4210000000000003</v>
      </c>
      <c r="L164" s="157"/>
      <c r="M164" s="157"/>
      <c r="N164" s="157"/>
      <c r="O164" s="157"/>
      <c r="P164" s="157"/>
      <c r="Q164" s="157"/>
      <c r="R164" s="160"/>
      <c r="T164" s="161"/>
      <c r="U164" s="157"/>
      <c r="V164" s="157"/>
      <c r="W164" s="157"/>
      <c r="X164" s="157"/>
      <c r="Y164" s="157"/>
      <c r="Z164" s="157"/>
      <c r="AA164" s="162"/>
      <c r="AT164" s="163" t="s">
        <v>152</v>
      </c>
      <c r="AU164" s="163" t="s">
        <v>99</v>
      </c>
      <c r="AV164" s="10" t="s">
        <v>99</v>
      </c>
      <c r="AW164" s="10" t="s">
        <v>37</v>
      </c>
      <c r="AX164" s="10" t="s">
        <v>21</v>
      </c>
      <c r="AY164" s="163" t="s">
        <v>144</v>
      </c>
    </row>
    <row r="165" spans="2:65" s="1" customFormat="1" ht="31.5" customHeight="1" x14ac:dyDescent="0.3">
      <c r="B165" s="32"/>
      <c r="C165" s="148">
        <v>15</v>
      </c>
      <c r="D165" s="148" t="s">
        <v>145</v>
      </c>
      <c r="E165" s="149" t="s">
        <v>213</v>
      </c>
      <c r="F165" s="248" t="s">
        <v>214</v>
      </c>
      <c r="G165" s="249"/>
      <c r="H165" s="249"/>
      <c r="I165" s="249"/>
      <c r="J165" s="150" t="s">
        <v>194</v>
      </c>
      <c r="K165" s="151">
        <v>1.7689999999999999</v>
      </c>
      <c r="L165" s="274"/>
      <c r="M165" s="275"/>
      <c r="N165" s="250">
        <f>ROUND(L165*K165,2)</f>
        <v>0</v>
      </c>
      <c r="O165" s="249"/>
      <c r="P165" s="249"/>
      <c r="Q165" s="249"/>
      <c r="R165" s="34"/>
      <c r="T165" s="152" t="s">
        <v>19</v>
      </c>
      <c r="U165" s="41" t="s">
        <v>45</v>
      </c>
      <c r="V165" s="153">
        <v>0</v>
      </c>
      <c r="W165" s="153">
        <f>V165*K165</f>
        <v>0</v>
      </c>
      <c r="X165" s="153">
        <v>0</v>
      </c>
      <c r="Y165" s="153">
        <f>X165*K165</f>
        <v>0</v>
      </c>
      <c r="Z165" s="153">
        <v>0</v>
      </c>
      <c r="AA165" s="154">
        <f>Z165*K165</f>
        <v>0</v>
      </c>
      <c r="AR165" s="18" t="s">
        <v>149</v>
      </c>
      <c r="AT165" s="18" t="s">
        <v>145</v>
      </c>
      <c r="AU165" s="18" t="s">
        <v>99</v>
      </c>
      <c r="AY165" s="18" t="s">
        <v>144</v>
      </c>
      <c r="BE165" s="155">
        <f>IF(U165="základní",N165,0)</f>
        <v>0</v>
      </c>
      <c r="BF165" s="155">
        <f>IF(U165="snížená",N165,0)</f>
        <v>0</v>
      </c>
      <c r="BG165" s="155">
        <f>IF(U165="zákl. přenesená",N165,0)</f>
        <v>0</v>
      </c>
      <c r="BH165" s="155">
        <f>IF(U165="sníž. přenesená",N165,0)</f>
        <v>0</v>
      </c>
      <c r="BI165" s="155">
        <f>IF(U165="nulová",N165,0)</f>
        <v>0</v>
      </c>
      <c r="BJ165" s="18" t="s">
        <v>21</v>
      </c>
      <c r="BK165" s="155">
        <f>ROUND(L165*K165,2)</f>
        <v>0</v>
      </c>
      <c r="BL165" s="18" t="s">
        <v>149</v>
      </c>
      <c r="BM165" s="18" t="s">
        <v>215</v>
      </c>
    </row>
    <row r="166" spans="2:65" s="10" customFormat="1" ht="22.5" customHeight="1" x14ac:dyDescent="0.3">
      <c r="B166" s="156"/>
      <c r="C166" s="157"/>
      <c r="D166" s="157"/>
      <c r="E166" s="158" t="s">
        <v>19</v>
      </c>
      <c r="F166" s="251" t="s">
        <v>216</v>
      </c>
      <c r="G166" s="252"/>
      <c r="H166" s="252"/>
      <c r="I166" s="252"/>
      <c r="J166" s="157"/>
      <c r="K166" s="159">
        <v>1.7689999999999999</v>
      </c>
      <c r="L166" s="157"/>
      <c r="M166" s="157"/>
      <c r="N166" s="157"/>
      <c r="O166" s="157"/>
      <c r="P166" s="157"/>
      <c r="Q166" s="157"/>
      <c r="R166" s="160"/>
      <c r="T166" s="161"/>
      <c r="U166" s="157"/>
      <c r="V166" s="157"/>
      <c r="W166" s="157"/>
      <c r="X166" s="157"/>
      <c r="Y166" s="157"/>
      <c r="Z166" s="157"/>
      <c r="AA166" s="162"/>
      <c r="AT166" s="163" t="s">
        <v>152</v>
      </c>
      <c r="AU166" s="163" t="s">
        <v>99</v>
      </c>
      <c r="AV166" s="10" t="s">
        <v>99</v>
      </c>
      <c r="AW166" s="10" t="s">
        <v>37</v>
      </c>
      <c r="AX166" s="10" t="s">
        <v>21</v>
      </c>
      <c r="AY166" s="163" t="s">
        <v>144</v>
      </c>
    </row>
    <row r="167" spans="2:65" s="1" customFormat="1" ht="31.5" customHeight="1" x14ac:dyDescent="0.3">
      <c r="B167" s="32"/>
      <c r="C167" s="148">
        <v>16</v>
      </c>
      <c r="D167" s="148" t="s">
        <v>145</v>
      </c>
      <c r="E167" s="149" t="s">
        <v>218</v>
      </c>
      <c r="F167" s="248" t="s">
        <v>219</v>
      </c>
      <c r="G167" s="249"/>
      <c r="H167" s="249"/>
      <c r="I167" s="249"/>
      <c r="J167" s="150" t="s">
        <v>194</v>
      </c>
      <c r="K167" s="151">
        <v>0.34799999999999998</v>
      </c>
      <c r="L167" s="274"/>
      <c r="M167" s="275"/>
      <c r="N167" s="250">
        <f>ROUND(L167*K167,2)</f>
        <v>0</v>
      </c>
      <c r="O167" s="249"/>
      <c r="P167" s="249"/>
      <c r="Q167" s="249"/>
      <c r="R167" s="34"/>
      <c r="T167" s="152" t="s">
        <v>19</v>
      </c>
      <c r="U167" s="41" t="s">
        <v>45</v>
      </c>
      <c r="V167" s="153">
        <v>0</v>
      </c>
      <c r="W167" s="153">
        <f>V167*K167</f>
        <v>0</v>
      </c>
      <c r="X167" s="153">
        <v>0</v>
      </c>
      <c r="Y167" s="153">
        <f>X167*K167</f>
        <v>0</v>
      </c>
      <c r="Z167" s="153">
        <v>0</v>
      </c>
      <c r="AA167" s="154">
        <f>Z167*K167</f>
        <v>0</v>
      </c>
      <c r="AR167" s="18" t="s">
        <v>149</v>
      </c>
      <c r="AT167" s="18" t="s">
        <v>145</v>
      </c>
      <c r="AU167" s="18" t="s">
        <v>99</v>
      </c>
      <c r="AY167" s="18" t="s">
        <v>144</v>
      </c>
      <c r="BE167" s="155">
        <f>IF(U167="základní",N167,0)</f>
        <v>0</v>
      </c>
      <c r="BF167" s="155">
        <f>IF(U167="snížená",N167,0)</f>
        <v>0</v>
      </c>
      <c r="BG167" s="155">
        <f>IF(U167="zákl. přenesená",N167,0)</f>
        <v>0</v>
      </c>
      <c r="BH167" s="155">
        <f>IF(U167="sníž. přenesená",N167,0)</f>
        <v>0</v>
      </c>
      <c r="BI167" s="155">
        <f>IF(U167="nulová",N167,0)</f>
        <v>0</v>
      </c>
      <c r="BJ167" s="18" t="s">
        <v>21</v>
      </c>
      <c r="BK167" s="155">
        <f>ROUND(L167*K167,2)</f>
        <v>0</v>
      </c>
      <c r="BL167" s="18" t="s">
        <v>149</v>
      </c>
      <c r="BM167" s="18" t="s">
        <v>220</v>
      </c>
    </row>
    <row r="168" spans="2:65" s="10" customFormat="1" ht="22.5" customHeight="1" x14ac:dyDescent="0.3">
      <c r="B168" s="156"/>
      <c r="C168" s="157"/>
      <c r="D168" s="157"/>
      <c r="E168" s="158" t="s">
        <v>19</v>
      </c>
      <c r="F168" s="251" t="s">
        <v>221</v>
      </c>
      <c r="G168" s="252"/>
      <c r="H168" s="252"/>
      <c r="I168" s="252"/>
      <c r="J168" s="157"/>
      <c r="K168" s="159">
        <v>0.34799999999999998</v>
      </c>
      <c r="L168" s="157"/>
      <c r="M168" s="157"/>
      <c r="N168" s="157"/>
      <c r="O168" s="157"/>
      <c r="P168" s="157"/>
      <c r="Q168" s="157"/>
      <c r="R168" s="160"/>
      <c r="T168" s="161"/>
      <c r="U168" s="157"/>
      <c r="V168" s="157"/>
      <c r="W168" s="157"/>
      <c r="X168" s="157"/>
      <c r="Y168" s="157"/>
      <c r="Z168" s="157"/>
      <c r="AA168" s="162"/>
      <c r="AT168" s="163" t="s">
        <v>152</v>
      </c>
      <c r="AU168" s="163" t="s">
        <v>99</v>
      </c>
      <c r="AV168" s="10" t="s">
        <v>99</v>
      </c>
      <c r="AW168" s="10" t="s">
        <v>37</v>
      </c>
      <c r="AX168" s="10" t="s">
        <v>21</v>
      </c>
      <c r="AY168" s="163" t="s">
        <v>144</v>
      </c>
    </row>
    <row r="169" spans="2:65" s="9" customFormat="1" ht="29.85" customHeight="1" x14ac:dyDescent="0.3">
      <c r="B169" s="137"/>
      <c r="C169" s="138"/>
      <c r="D169" s="147" t="s">
        <v>117</v>
      </c>
      <c r="E169" s="147"/>
      <c r="F169" s="147"/>
      <c r="G169" s="147"/>
      <c r="H169" s="147"/>
      <c r="I169" s="147"/>
      <c r="J169" s="147"/>
      <c r="K169" s="147"/>
      <c r="L169" s="147"/>
      <c r="M169" s="147"/>
      <c r="N169" s="267">
        <f>BK169</f>
        <v>0</v>
      </c>
      <c r="O169" s="268"/>
      <c r="P169" s="268"/>
      <c r="Q169" s="268"/>
      <c r="R169" s="140"/>
      <c r="T169" s="141"/>
      <c r="U169" s="138"/>
      <c r="V169" s="138"/>
      <c r="W169" s="142">
        <f>SUM(W170:W171)</f>
        <v>10.2843</v>
      </c>
      <c r="X169" s="138"/>
      <c r="Y169" s="142">
        <f>SUM(Y170:Y171)</f>
        <v>0</v>
      </c>
      <c r="Z169" s="138"/>
      <c r="AA169" s="143">
        <f>SUM(AA170:AA171)</f>
        <v>0</v>
      </c>
      <c r="AR169" s="144" t="s">
        <v>21</v>
      </c>
      <c r="AT169" s="145" t="s">
        <v>79</v>
      </c>
      <c r="AU169" s="145" t="s">
        <v>21</v>
      </c>
      <c r="AY169" s="144" t="s">
        <v>144</v>
      </c>
      <c r="BK169" s="146">
        <f>SUM(BK170:BK171)</f>
        <v>0</v>
      </c>
    </row>
    <row r="170" spans="2:65" s="1" customFormat="1" ht="22.5" customHeight="1" x14ac:dyDescent="0.3">
      <c r="B170" s="32"/>
      <c r="C170" s="148">
        <v>17</v>
      </c>
      <c r="D170" s="148" t="s">
        <v>145</v>
      </c>
      <c r="E170" s="149" t="s">
        <v>222</v>
      </c>
      <c r="F170" s="248" t="s">
        <v>223</v>
      </c>
      <c r="G170" s="249"/>
      <c r="H170" s="249"/>
      <c r="I170" s="249"/>
      <c r="J170" s="150" t="s">
        <v>194</v>
      </c>
      <c r="K170" s="151">
        <v>1.758</v>
      </c>
      <c r="L170" s="274"/>
      <c r="M170" s="275"/>
      <c r="N170" s="250">
        <f>ROUND(L170*K170,2)</f>
        <v>0</v>
      </c>
      <c r="O170" s="249"/>
      <c r="P170" s="249"/>
      <c r="Q170" s="249"/>
      <c r="R170" s="34"/>
      <c r="T170" s="152" t="s">
        <v>19</v>
      </c>
      <c r="U170" s="41" t="s">
        <v>45</v>
      </c>
      <c r="V170" s="153">
        <v>4.4400000000000004</v>
      </c>
      <c r="W170" s="153">
        <f>V170*K170</f>
        <v>7.8055200000000005</v>
      </c>
      <c r="X170" s="153">
        <v>0</v>
      </c>
      <c r="Y170" s="153">
        <f>X170*K170</f>
        <v>0</v>
      </c>
      <c r="Z170" s="153">
        <v>0</v>
      </c>
      <c r="AA170" s="154">
        <f>Z170*K170</f>
        <v>0</v>
      </c>
      <c r="AR170" s="18" t="s">
        <v>149</v>
      </c>
      <c r="AT170" s="18" t="s">
        <v>145</v>
      </c>
      <c r="AU170" s="18" t="s">
        <v>99</v>
      </c>
      <c r="AY170" s="18" t="s">
        <v>144</v>
      </c>
      <c r="BE170" s="155">
        <f>IF(U170="základní",N170,0)</f>
        <v>0</v>
      </c>
      <c r="BF170" s="155">
        <f>IF(U170="snížená",N170,0)</f>
        <v>0</v>
      </c>
      <c r="BG170" s="155">
        <f>IF(U170="zákl. přenesená",N170,0)</f>
        <v>0</v>
      </c>
      <c r="BH170" s="155">
        <f>IF(U170="sníž. přenesená",N170,0)</f>
        <v>0</v>
      </c>
      <c r="BI170" s="155">
        <f>IF(U170="nulová",N170,0)</f>
        <v>0</v>
      </c>
      <c r="BJ170" s="18" t="s">
        <v>21</v>
      </c>
      <c r="BK170" s="155">
        <f>ROUND(L170*K170,2)</f>
        <v>0</v>
      </c>
      <c r="BL170" s="18" t="s">
        <v>149</v>
      </c>
      <c r="BM170" s="18" t="s">
        <v>224</v>
      </c>
    </row>
    <row r="171" spans="2:65" s="1" customFormat="1" ht="31.5" customHeight="1" x14ac:dyDescent="0.3">
      <c r="B171" s="32"/>
      <c r="C171" s="148">
        <v>18</v>
      </c>
      <c r="D171" s="148" t="s">
        <v>145</v>
      </c>
      <c r="E171" s="149" t="s">
        <v>226</v>
      </c>
      <c r="F171" s="248" t="s">
        <v>227</v>
      </c>
      <c r="G171" s="249"/>
      <c r="H171" s="249"/>
      <c r="I171" s="249"/>
      <c r="J171" s="150" t="s">
        <v>194</v>
      </c>
      <c r="K171" s="151">
        <v>1.758</v>
      </c>
      <c r="L171" s="274"/>
      <c r="M171" s="275"/>
      <c r="N171" s="250">
        <f>ROUND(L171*K171,2)</f>
        <v>0</v>
      </c>
      <c r="O171" s="249"/>
      <c r="P171" s="249"/>
      <c r="Q171" s="249"/>
      <c r="R171" s="34"/>
      <c r="T171" s="152" t="s">
        <v>19</v>
      </c>
      <c r="U171" s="41" t="s">
        <v>45</v>
      </c>
      <c r="V171" s="153">
        <v>1.41</v>
      </c>
      <c r="W171" s="153">
        <f>V171*K171</f>
        <v>2.47878</v>
      </c>
      <c r="X171" s="153">
        <v>0</v>
      </c>
      <c r="Y171" s="153">
        <f>X171*K171</f>
        <v>0</v>
      </c>
      <c r="Z171" s="153">
        <v>0</v>
      </c>
      <c r="AA171" s="154">
        <f>Z171*K171</f>
        <v>0</v>
      </c>
      <c r="AR171" s="18" t="s">
        <v>149</v>
      </c>
      <c r="AT171" s="18" t="s">
        <v>145</v>
      </c>
      <c r="AU171" s="18" t="s">
        <v>99</v>
      </c>
      <c r="AY171" s="18" t="s">
        <v>144</v>
      </c>
      <c r="BE171" s="155">
        <f>IF(U171="základní",N171,0)</f>
        <v>0</v>
      </c>
      <c r="BF171" s="155">
        <f>IF(U171="snížená",N171,0)</f>
        <v>0</v>
      </c>
      <c r="BG171" s="155">
        <f>IF(U171="zákl. přenesená",N171,0)</f>
        <v>0</v>
      </c>
      <c r="BH171" s="155">
        <f>IF(U171="sníž. přenesená",N171,0)</f>
        <v>0</v>
      </c>
      <c r="BI171" s="155">
        <f>IF(U171="nulová",N171,0)</f>
        <v>0</v>
      </c>
      <c r="BJ171" s="18" t="s">
        <v>21</v>
      </c>
      <c r="BK171" s="155">
        <f>ROUND(L171*K171,2)</f>
        <v>0</v>
      </c>
      <c r="BL171" s="18" t="s">
        <v>149</v>
      </c>
      <c r="BM171" s="18" t="s">
        <v>228</v>
      </c>
    </row>
    <row r="172" spans="2:65" s="9" customFormat="1" ht="37.35" customHeight="1" x14ac:dyDescent="0.35">
      <c r="B172" s="137"/>
      <c r="C172" s="138"/>
      <c r="D172" s="139" t="s">
        <v>118</v>
      </c>
      <c r="E172" s="139"/>
      <c r="F172" s="139"/>
      <c r="G172" s="139"/>
      <c r="H172" s="139"/>
      <c r="I172" s="139"/>
      <c r="J172" s="139"/>
      <c r="K172" s="139"/>
      <c r="L172" s="139"/>
      <c r="M172" s="139"/>
      <c r="N172" s="269">
        <f>BK172</f>
        <v>0</v>
      </c>
      <c r="O172" s="270"/>
      <c r="P172" s="270"/>
      <c r="Q172" s="270"/>
      <c r="R172" s="140"/>
      <c r="T172" s="141"/>
      <c r="U172" s="138"/>
      <c r="V172" s="138"/>
      <c r="W172" s="142">
        <f>W173+W183+W186+W188+W198+W230+W246+W266+W288+W313</f>
        <v>317.794465</v>
      </c>
      <c r="X172" s="138"/>
      <c r="Y172" s="142">
        <f>Y173+Y183+Y186+Y188+Y198+Y230+Y246+Y266+Y288+Y313</f>
        <v>6.6213507899999993</v>
      </c>
      <c r="Z172" s="138"/>
      <c r="AA172" s="143">
        <f>AA173+AA183+AA186+AA188+AA198+AA230+AA246+AA266+AA288+AA313</f>
        <v>2.2056265100000001</v>
      </c>
      <c r="AR172" s="144" t="s">
        <v>99</v>
      </c>
      <c r="AT172" s="145" t="s">
        <v>79</v>
      </c>
      <c r="AU172" s="145" t="s">
        <v>80</v>
      </c>
      <c r="AY172" s="144" t="s">
        <v>144</v>
      </c>
      <c r="BK172" s="146">
        <f>BK173+BK183+BK186+BK188+BK198+BK230+BK246+BK266+BK288+BK313</f>
        <v>0</v>
      </c>
    </row>
    <row r="173" spans="2:65" s="9" customFormat="1" ht="19.899999999999999" customHeight="1" x14ac:dyDescent="0.3">
      <c r="B173" s="137"/>
      <c r="C173" s="138"/>
      <c r="D173" s="147" t="s">
        <v>119</v>
      </c>
      <c r="E173" s="147"/>
      <c r="F173" s="147"/>
      <c r="G173" s="147"/>
      <c r="H173" s="147"/>
      <c r="I173" s="147"/>
      <c r="J173" s="147"/>
      <c r="K173" s="147"/>
      <c r="L173" s="147"/>
      <c r="M173" s="147"/>
      <c r="N173" s="267">
        <f>BK173</f>
        <v>0</v>
      </c>
      <c r="O173" s="268"/>
      <c r="P173" s="268"/>
      <c r="Q173" s="268"/>
      <c r="R173" s="140"/>
      <c r="T173" s="141"/>
      <c r="U173" s="138"/>
      <c r="V173" s="138"/>
      <c r="W173" s="142">
        <f>SUM(W174:W182)</f>
        <v>5.5024919999999993</v>
      </c>
      <c r="X173" s="138"/>
      <c r="Y173" s="142">
        <f>SUM(Y174:Y182)</f>
        <v>1.8840599999999999E-2</v>
      </c>
      <c r="Z173" s="138"/>
      <c r="AA173" s="143">
        <f>SUM(AA174:AA182)</f>
        <v>2.5296599999999999E-2</v>
      </c>
      <c r="AR173" s="144" t="s">
        <v>99</v>
      </c>
      <c r="AT173" s="145" t="s">
        <v>79</v>
      </c>
      <c r="AU173" s="145" t="s">
        <v>21</v>
      </c>
      <c r="AY173" s="144" t="s">
        <v>144</v>
      </c>
      <c r="BK173" s="146">
        <f>SUM(BK174:BK182)</f>
        <v>0</v>
      </c>
    </row>
    <row r="174" spans="2:65" s="1" customFormat="1" ht="31.5" customHeight="1" x14ac:dyDescent="0.3">
      <c r="B174" s="32"/>
      <c r="C174" s="148">
        <v>19</v>
      </c>
      <c r="D174" s="148" t="s">
        <v>145</v>
      </c>
      <c r="E174" s="149" t="s">
        <v>230</v>
      </c>
      <c r="F174" s="248" t="s">
        <v>231</v>
      </c>
      <c r="G174" s="249"/>
      <c r="H174" s="249"/>
      <c r="I174" s="249"/>
      <c r="J174" s="150" t="s">
        <v>148</v>
      </c>
      <c r="K174" s="151">
        <v>60.23</v>
      </c>
      <c r="L174" s="274"/>
      <c r="M174" s="275"/>
      <c r="N174" s="250">
        <f>ROUND(L174*K174,2)</f>
        <v>0</v>
      </c>
      <c r="O174" s="249"/>
      <c r="P174" s="249"/>
      <c r="Q174" s="249"/>
      <c r="R174" s="34"/>
      <c r="T174" s="152" t="s">
        <v>19</v>
      </c>
      <c r="U174" s="41" t="s">
        <v>45</v>
      </c>
      <c r="V174" s="153">
        <v>3.7999999999999999E-2</v>
      </c>
      <c r="W174" s="153">
        <f>V174*K174</f>
        <v>2.2887399999999998</v>
      </c>
      <c r="X174" s="153">
        <v>0</v>
      </c>
      <c r="Y174" s="153">
        <f>X174*K174</f>
        <v>0</v>
      </c>
      <c r="Z174" s="153">
        <v>4.2000000000000002E-4</v>
      </c>
      <c r="AA174" s="154">
        <f>Z174*K174</f>
        <v>2.5296599999999999E-2</v>
      </c>
      <c r="AR174" s="18" t="s">
        <v>225</v>
      </c>
      <c r="AT174" s="18" t="s">
        <v>145</v>
      </c>
      <c r="AU174" s="18" t="s">
        <v>99</v>
      </c>
      <c r="AY174" s="18" t="s">
        <v>144</v>
      </c>
      <c r="BE174" s="155">
        <f>IF(U174="základní",N174,0)</f>
        <v>0</v>
      </c>
      <c r="BF174" s="155">
        <f>IF(U174="snížená",N174,0)</f>
        <v>0</v>
      </c>
      <c r="BG174" s="155">
        <f>IF(U174="zákl. přenesená",N174,0)</f>
        <v>0</v>
      </c>
      <c r="BH174" s="155">
        <f>IF(U174="sníž. přenesená",N174,0)</f>
        <v>0</v>
      </c>
      <c r="BI174" s="155">
        <f>IF(U174="nulová",N174,0)</f>
        <v>0</v>
      </c>
      <c r="BJ174" s="18" t="s">
        <v>21</v>
      </c>
      <c r="BK174" s="155">
        <f>ROUND(L174*K174,2)</f>
        <v>0</v>
      </c>
      <c r="BL174" s="18" t="s">
        <v>225</v>
      </c>
      <c r="BM174" s="18" t="s">
        <v>232</v>
      </c>
    </row>
    <row r="175" spans="2:65" s="10" customFormat="1" ht="31.5" customHeight="1" x14ac:dyDescent="0.3">
      <c r="B175" s="156"/>
      <c r="C175" s="157"/>
      <c r="D175" s="157"/>
      <c r="E175" s="158" t="s">
        <v>19</v>
      </c>
      <c r="F175" s="251" t="s">
        <v>177</v>
      </c>
      <c r="G175" s="252"/>
      <c r="H175" s="252"/>
      <c r="I175" s="252"/>
      <c r="J175" s="157"/>
      <c r="K175" s="159">
        <v>60.23</v>
      </c>
      <c r="L175" s="157"/>
      <c r="M175" s="157"/>
      <c r="N175" s="157"/>
      <c r="O175" s="157"/>
      <c r="P175" s="157"/>
      <c r="Q175" s="157"/>
      <c r="R175" s="160"/>
      <c r="T175" s="161"/>
      <c r="U175" s="157"/>
      <c r="V175" s="157"/>
      <c r="W175" s="157"/>
      <c r="X175" s="157"/>
      <c r="Y175" s="157"/>
      <c r="Z175" s="157"/>
      <c r="AA175" s="162"/>
      <c r="AT175" s="163" t="s">
        <v>152</v>
      </c>
      <c r="AU175" s="163" t="s">
        <v>99</v>
      </c>
      <c r="AV175" s="10" t="s">
        <v>99</v>
      </c>
      <c r="AW175" s="10" t="s">
        <v>37</v>
      </c>
      <c r="AX175" s="10" t="s">
        <v>21</v>
      </c>
      <c r="AY175" s="163" t="s">
        <v>144</v>
      </c>
    </row>
    <row r="176" spans="2:65" s="1" customFormat="1" ht="31.5" customHeight="1" x14ac:dyDescent="0.3">
      <c r="B176" s="32"/>
      <c r="C176" s="148">
        <v>20</v>
      </c>
      <c r="D176" s="148" t="s">
        <v>145</v>
      </c>
      <c r="E176" s="149" t="s">
        <v>234</v>
      </c>
      <c r="F176" s="248" t="s">
        <v>235</v>
      </c>
      <c r="G176" s="249"/>
      <c r="H176" s="249"/>
      <c r="I176" s="249"/>
      <c r="J176" s="150" t="s">
        <v>148</v>
      </c>
      <c r="K176" s="151">
        <v>30.785</v>
      </c>
      <c r="L176" s="274"/>
      <c r="M176" s="275"/>
      <c r="N176" s="250">
        <f>ROUND(L176*K176,2)</f>
        <v>0</v>
      </c>
      <c r="O176" s="249"/>
      <c r="P176" s="249"/>
      <c r="Q176" s="249"/>
      <c r="R176" s="34"/>
      <c r="T176" s="152" t="s">
        <v>19</v>
      </c>
      <c r="U176" s="41" t="s">
        <v>45</v>
      </c>
      <c r="V176" s="153">
        <v>0.10199999999999999</v>
      </c>
      <c r="W176" s="153">
        <f>V176*K176</f>
        <v>3.1400699999999997</v>
      </c>
      <c r="X176" s="153">
        <v>0</v>
      </c>
      <c r="Y176" s="153">
        <f>X176*K176</f>
        <v>0</v>
      </c>
      <c r="Z176" s="153">
        <v>0</v>
      </c>
      <c r="AA176" s="154">
        <f>Z176*K176</f>
        <v>0</v>
      </c>
      <c r="AR176" s="18" t="s">
        <v>225</v>
      </c>
      <c r="AT176" s="18" t="s">
        <v>145</v>
      </c>
      <c r="AU176" s="18" t="s">
        <v>99</v>
      </c>
      <c r="AY176" s="18" t="s">
        <v>144</v>
      </c>
      <c r="BE176" s="155">
        <f>IF(U176="základní",N176,0)</f>
        <v>0</v>
      </c>
      <c r="BF176" s="155">
        <f>IF(U176="snížená",N176,0)</f>
        <v>0</v>
      </c>
      <c r="BG176" s="155">
        <f>IF(U176="zákl. přenesená",N176,0)</f>
        <v>0</v>
      </c>
      <c r="BH176" s="155">
        <f>IF(U176="sníž. přenesená",N176,0)</f>
        <v>0</v>
      </c>
      <c r="BI176" s="155">
        <f>IF(U176="nulová",N176,0)</f>
        <v>0</v>
      </c>
      <c r="BJ176" s="18" t="s">
        <v>21</v>
      </c>
      <c r="BK176" s="155">
        <f>ROUND(L176*K176,2)</f>
        <v>0</v>
      </c>
      <c r="BL176" s="18" t="s">
        <v>225</v>
      </c>
      <c r="BM176" s="18" t="s">
        <v>236</v>
      </c>
    </row>
    <row r="177" spans="2:65" s="10" customFormat="1" ht="22.5" customHeight="1" x14ac:dyDescent="0.3">
      <c r="B177" s="156"/>
      <c r="C177" s="157"/>
      <c r="D177" s="157"/>
      <c r="E177" s="158" t="s">
        <v>19</v>
      </c>
      <c r="F177" s="251" t="s">
        <v>237</v>
      </c>
      <c r="G177" s="252"/>
      <c r="H177" s="252"/>
      <c r="I177" s="252"/>
      <c r="J177" s="157"/>
      <c r="K177" s="159">
        <v>30.785</v>
      </c>
      <c r="L177" s="157"/>
      <c r="M177" s="157"/>
      <c r="N177" s="157"/>
      <c r="O177" s="157"/>
      <c r="P177" s="157"/>
      <c r="Q177" s="157"/>
      <c r="R177" s="160"/>
      <c r="T177" s="161"/>
      <c r="U177" s="157"/>
      <c r="V177" s="157"/>
      <c r="W177" s="157"/>
      <c r="X177" s="157"/>
      <c r="Y177" s="157"/>
      <c r="Z177" s="157"/>
      <c r="AA177" s="162"/>
      <c r="AT177" s="163" t="s">
        <v>152</v>
      </c>
      <c r="AU177" s="163" t="s">
        <v>99</v>
      </c>
      <c r="AV177" s="10" t="s">
        <v>99</v>
      </c>
      <c r="AW177" s="10" t="s">
        <v>37</v>
      </c>
      <c r="AX177" s="10" t="s">
        <v>21</v>
      </c>
      <c r="AY177" s="163" t="s">
        <v>144</v>
      </c>
    </row>
    <row r="178" spans="2:65" s="1" customFormat="1" ht="22.5" customHeight="1" x14ac:dyDescent="0.3">
      <c r="B178" s="32"/>
      <c r="C178" s="180">
        <v>21</v>
      </c>
      <c r="D178" s="180" t="s">
        <v>239</v>
      </c>
      <c r="E178" s="181" t="s">
        <v>240</v>
      </c>
      <c r="F178" s="258" t="s">
        <v>241</v>
      </c>
      <c r="G178" s="259"/>
      <c r="H178" s="259"/>
      <c r="I178" s="259"/>
      <c r="J178" s="182" t="s">
        <v>148</v>
      </c>
      <c r="K178" s="183">
        <v>31.401</v>
      </c>
      <c r="L178" s="274"/>
      <c r="M178" s="275"/>
      <c r="N178" s="260">
        <f>ROUND(L178*K178,2)</f>
        <v>0</v>
      </c>
      <c r="O178" s="249"/>
      <c r="P178" s="249"/>
      <c r="Q178" s="249"/>
      <c r="R178" s="34"/>
      <c r="T178" s="152" t="s">
        <v>19</v>
      </c>
      <c r="U178" s="41" t="s">
        <v>45</v>
      </c>
      <c r="V178" s="153">
        <v>0</v>
      </c>
      <c r="W178" s="153">
        <f>V178*K178</f>
        <v>0</v>
      </c>
      <c r="X178" s="153">
        <v>5.9999999999999995E-4</v>
      </c>
      <c r="Y178" s="153">
        <f>X178*K178</f>
        <v>1.8840599999999999E-2</v>
      </c>
      <c r="Z178" s="153">
        <v>0</v>
      </c>
      <c r="AA178" s="154">
        <f>Z178*K178</f>
        <v>0</v>
      </c>
      <c r="AR178" s="18" t="s">
        <v>242</v>
      </c>
      <c r="AT178" s="18" t="s">
        <v>239</v>
      </c>
      <c r="AU178" s="18" t="s">
        <v>99</v>
      </c>
      <c r="AY178" s="18" t="s">
        <v>144</v>
      </c>
      <c r="BE178" s="155">
        <f>IF(U178="základní",N178,0)</f>
        <v>0</v>
      </c>
      <c r="BF178" s="155">
        <f>IF(U178="snížená",N178,0)</f>
        <v>0</v>
      </c>
      <c r="BG178" s="155">
        <f>IF(U178="zákl. přenesená",N178,0)</f>
        <v>0</v>
      </c>
      <c r="BH178" s="155">
        <f>IF(U178="sníž. přenesená",N178,0)</f>
        <v>0</v>
      </c>
      <c r="BI178" s="155">
        <f>IF(U178="nulová",N178,0)</f>
        <v>0</v>
      </c>
      <c r="BJ178" s="18" t="s">
        <v>21</v>
      </c>
      <c r="BK178" s="155">
        <f>ROUND(L178*K178,2)</f>
        <v>0</v>
      </c>
      <c r="BL178" s="18" t="s">
        <v>225</v>
      </c>
      <c r="BM178" s="18" t="s">
        <v>243</v>
      </c>
    </row>
    <row r="179" spans="2:65" s="10" customFormat="1" ht="22.5" customHeight="1" x14ac:dyDescent="0.3">
      <c r="B179" s="156"/>
      <c r="C179" s="157"/>
      <c r="D179" s="157"/>
      <c r="E179" s="158" t="s">
        <v>19</v>
      </c>
      <c r="F179" s="251" t="s">
        <v>237</v>
      </c>
      <c r="G179" s="252"/>
      <c r="H179" s="252"/>
      <c r="I179" s="252"/>
      <c r="J179" s="157"/>
      <c r="K179" s="159">
        <v>30.785</v>
      </c>
      <c r="L179" s="157"/>
      <c r="M179" s="157"/>
      <c r="N179" s="157"/>
      <c r="O179" s="157"/>
      <c r="P179" s="157"/>
      <c r="Q179" s="157"/>
      <c r="R179" s="160"/>
      <c r="T179" s="161"/>
      <c r="U179" s="157"/>
      <c r="V179" s="157"/>
      <c r="W179" s="157"/>
      <c r="X179" s="157"/>
      <c r="Y179" s="157"/>
      <c r="Z179" s="157"/>
      <c r="AA179" s="162"/>
      <c r="AT179" s="163" t="s">
        <v>152</v>
      </c>
      <c r="AU179" s="163" t="s">
        <v>99</v>
      </c>
      <c r="AV179" s="10" t="s">
        <v>99</v>
      </c>
      <c r="AW179" s="10" t="s">
        <v>37</v>
      </c>
      <c r="AX179" s="10" t="s">
        <v>21</v>
      </c>
      <c r="AY179" s="163" t="s">
        <v>144</v>
      </c>
    </row>
    <row r="180" spans="2:65" s="1" customFormat="1" ht="31.5" customHeight="1" x14ac:dyDescent="0.3">
      <c r="B180" s="32"/>
      <c r="C180" s="148">
        <v>22</v>
      </c>
      <c r="D180" s="148" t="s">
        <v>145</v>
      </c>
      <c r="E180" s="149" t="s">
        <v>245</v>
      </c>
      <c r="F180" s="248" t="s">
        <v>246</v>
      </c>
      <c r="G180" s="249"/>
      <c r="H180" s="249"/>
      <c r="I180" s="249"/>
      <c r="J180" s="150" t="s">
        <v>194</v>
      </c>
      <c r="K180" s="151">
        <v>1.9E-2</v>
      </c>
      <c r="L180" s="274"/>
      <c r="M180" s="275"/>
      <c r="N180" s="250">
        <f>ROUND(L180*K180,2)</f>
        <v>0</v>
      </c>
      <c r="O180" s="249"/>
      <c r="P180" s="249"/>
      <c r="Q180" s="249"/>
      <c r="R180" s="34"/>
      <c r="T180" s="152" t="s">
        <v>19</v>
      </c>
      <c r="U180" s="41" t="s">
        <v>45</v>
      </c>
      <c r="V180" s="153">
        <v>2.0990000000000002</v>
      </c>
      <c r="W180" s="153">
        <f>V180*K180</f>
        <v>3.9881E-2</v>
      </c>
      <c r="X180" s="153">
        <v>0</v>
      </c>
      <c r="Y180" s="153">
        <f>X180*K180</f>
        <v>0</v>
      </c>
      <c r="Z180" s="153">
        <v>0</v>
      </c>
      <c r="AA180" s="154">
        <f>Z180*K180</f>
        <v>0</v>
      </c>
      <c r="AR180" s="18" t="s">
        <v>225</v>
      </c>
      <c r="AT180" s="18" t="s">
        <v>145</v>
      </c>
      <c r="AU180" s="18" t="s">
        <v>99</v>
      </c>
      <c r="AY180" s="18" t="s">
        <v>144</v>
      </c>
      <c r="BE180" s="155">
        <f>IF(U180="základní",N180,0)</f>
        <v>0</v>
      </c>
      <c r="BF180" s="155">
        <f>IF(U180="snížená",N180,0)</f>
        <v>0</v>
      </c>
      <c r="BG180" s="155">
        <f>IF(U180="zákl. přenesená",N180,0)</f>
        <v>0</v>
      </c>
      <c r="BH180" s="155">
        <f>IF(U180="sníž. přenesená",N180,0)</f>
        <v>0</v>
      </c>
      <c r="BI180" s="155">
        <f>IF(U180="nulová",N180,0)</f>
        <v>0</v>
      </c>
      <c r="BJ180" s="18" t="s">
        <v>21</v>
      </c>
      <c r="BK180" s="155">
        <f>ROUND(L180*K180,2)</f>
        <v>0</v>
      </c>
      <c r="BL180" s="18" t="s">
        <v>225</v>
      </c>
      <c r="BM180" s="18" t="s">
        <v>247</v>
      </c>
    </row>
    <row r="181" spans="2:65" s="1" customFormat="1" ht="31.5" customHeight="1" x14ac:dyDescent="0.3">
      <c r="B181" s="32"/>
      <c r="C181" s="148">
        <v>23</v>
      </c>
      <c r="D181" s="148" t="s">
        <v>145</v>
      </c>
      <c r="E181" s="149" t="s">
        <v>248</v>
      </c>
      <c r="F181" s="248" t="s">
        <v>249</v>
      </c>
      <c r="G181" s="249"/>
      <c r="H181" s="249"/>
      <c r="I181" s="249"/>
      <c r="J181" s="150" t="s">
        <v>194</v>
      </c>
      <c r="K181" s="151">
        <v>1.9E-2</v>
      </c>
      <c r="L181" s="274"/>
      <c r="M181" s="275"/>
      <c r="N181" s="250">
        <f>ROUND(L181*K181,2)</f>
        <v>0</v>
      </c>
      <c r="O181" s="249"/>
      <c r="P181" s="249"/>
      <c r="Q181" s="249"/>
      <c r="R181" s="34"/>
      <c r="T181" s="152" t="s">
        <v>19</v>
      </c>
      <c r="U181" s="41" t="s">
        <v>45</v>
      </c>
      <c r="V181" s="153">
        <v>1.45</v>
      </c>
      <c r="W181" s="153">
        <f>V181*K181</f>
        <v>2.7549999999999998E-2</v>
      </c>
      <c r="X181" s="153">
        <v>0</v>
      </c>
      <c r="Y181" s="153">
        <f>X181*K181</f>
        <v>0</v>
      </c>
      <c r="Z181" s="153">
        <v>0</v>
      </c>
      <c r="AA181" s="154">
        <f>Z181*K181</f>
        <v>0</v>
      </c>
      <c r="AR181" s="18" t="s">
        <v>225</v>
      </c>
      <c r="AT181" s="18" t="s">
        <v>145</v>
      </c>
      <c r="AU181" s="18" t="s">
        <v>99</v>
      </c>
      <c r="AY181" s="18" t="s">
        <v>144</v>
      </c>
      <c r="BE181" s="155">
        <f>IF(U181="základní",N181,0)</f>
        <v>0</v>
      </c>
      <c r="BF181" s="155">
        <f>IF(U181="snížená",N181,0)</f>
        <v>0</v>
      </c>
      <c r="BG181" s="155">
        <f>IF(U181="zákl. přenesená",N181,0)</f>
        <v>0</v>
      </c>
      <c r="BH181" s="155">
        <f>IF(U181="sníž. přenesená",N181,0)</f>
        <v>0</v>
      </c>
      <c r="BI181" s="155">
        <f>IF(U181="nulová",N181,0)</f>
        <v>0</v>
      </c>
      <c r="BJ181" s="18" t="s">
        <v>21</v>
      </c>
      <c r="BK181" s="155">
        <f>ROUND(L181*K181,2)</f>
        <v>0</v>
      </c>
      <c r="BL181" s="18" t="s">
        <v>225</v>
      </c>
      <c r="BM181" s="18" t="s">
        <v>250</v>
      </c>
    </row>
    <row r="182" spans="2:65" s="1" customFormat="1" ht="31.5" customHeight="1" x14ac:dyDescent="0.3">
      <c r="B182" s="32"/>
      <c r="C182" s="148">
        <v>24</v>
      </c>
      <c r="D182" s="148" t="s">
        <v>145</v>
      </c>
      <c r="E182" s="149" t="s">
        <v>252</v>
      </c>
      <c r="F182" s="248" t="s">
        <v>253</v>
      </c>
      <c r="G182" s="249"/>
      <c r="H182" s="249"/>
      <c r="I182" s="249"/>
      <c r="J182" s="150" t="s">
        <v>194</v>
      </c>
      <c r="K182" s="151">
        <v>1.9E-2</v>
      </c>
      <c r="L182" s="274"/>
      <c r="M182" s="275"/>
      <c r="N182" s="250">
        <f>ROUND(L182*K182,2)</f>
        <v>0</v>
      </c>
      <c r="O182" s="249"/>
      <c r="P182" s="249"/>
      <c r="Q182" s="249"/>
      <c r="R182" s="34"/>
      <c r="T182" s="152" t="s">
        <v>19</v>
      </c>
      <c r="U182" s="41" t="s">
        <v>45</v>
      </c>
      <c r="V182" s="153">
        <v>0.32900000000000001</v>
      </c>
      <c r="W182" s="153">
        <f>V182*K182</f>
        <v>6.2510000000000005E-3</v>
      </c>
      <c r="X182" s="153">
        <v>0</v>
      </c>
      <c r="Y182" s="153">
        <f>X182*K182</f>
        <v>0</v>
      </c>
      <c r="Z182" s="153">
        <v>0</v>
      </c>
      <c r="AA182" s="154">
        <f>Z182*K182</f>
        <v>0</v>
      </c>
      <c r="AR182" s="18" t="s">
        <v>225</v>
      </c>
      <c r="AT182" s="18" t="s">
        <v>145</v>
      </c>
      <c r="AU182" s="18" t="s">
        <v>99</v>
      </c>
      <c r="AY182" s="18" t="s">
        <v>144</v>
      </c>
      <c r="BE182" s="155">
        <f>IF(U182="základní",N182,0)</f>
        <v>0</v>
      </c>
      <c r="BF182" s="155">
        <f>IF(U182="snížená",N182,0)</f>
        <v>0</v>
      </c>
      <c r="BG182" s="155">
        <f>IF(U182="zákl. přenesená",N182,0)</f>
        <v>0</v>
      </c>
      <c r="BH182" s="155">
        <f>IF(U182="sníž. přenesená",N182,0)</f>
        <v>0</v>
      </c>
      <c r="BI182" s="155">
        <f>IF(U182="nulová",N182,0)</f>
        <v>0</v>
      </c>
      <c r="BJ182" s="18" t="s">
        <v>21</v>
      </c>
      <c r="BK182" s="155">
        <f>ROUND(L182*K182,2)</f>
        <v>0</v>
      </c>
      <c r="BL182" s="18" t="s">
        <v>225</v>
      </c>
      <c r="BM182" s="18" t="s">
        <v>254</v>
      </c>
    </row>
    <row r="183" spans="2:65" s="9" customFormat="1" ht="29.85" customHeight="1" x14ac:dyDescent="0.3">
      <c r="B183" s="137"/>
      <c r="C183" s="138"/>
      <c r="D183" s="147" t="s">
        <v>120</v>
      </c>
      <c r="E183" s="147"/>
      <c r="F183" s="147"/>
      <c r="G183" s="147"/>
      <c r="H183" s="147"/>
      <c r="I183" s="147"/>
      <c r="J183" s="147"/>
      <c r="K183" s="147"/>
      <c r="L183" s="147"/>
      <c r="M183" s="147"/>
      <c r="N183" s="271">
        <f>BK183</f>
        <v>0</v>
      </c>
      <c r="O183" s="272"/>
      <c r="P183" s="272"/>
      <c r="Q183" s="272"/>
      <c r="R183" s="140"/>
      <c r="T183" s="141"/>
      <c r="U183" s="138"/>
      <c r="V183" s="138"/>
      <c r="W183" s="142">
        <f>SUM(W184:W185)</f>
        <v>1.371</v>
      </c>
      <c r="X183" s="138"/>
      <c r="Y183" s="142">
        <f>SUM(Y184:Y185)</f>
        <v>0</v>
      </c>
      <c r="Z183" s="138"/>
      <c r="AA183" s="143">
        <f>SUM(AA184:AA185)</f>
        <v>0</v>
      </c>
      <c r="AR183" s="144" t="s">
        <v>99</v>
      </c>
      <c r="AT183" s="145" t="s">
        <v>79</v>
      </c>
      <c r="AU183" s="145" t="s">
        <v>21</v>
      </c>
      <c r="AY183" s="144" t="s">
        <v>144</v>
      </c>
      <c r="BK183" s="146">
        <f>SUM(BK184:BK185)</f>
        <v>0</v>
      </c>
    </row>
    <row r="184" spans="2:65" s="1" customFormat="1" ht="22.5" customHeight="1" x14ac:dyDescent="0.3">
      <c r="B184" s="32"/>
      <c r="C184" s="148">
        <v>25</v>
      </c>
      <c r="D184" s="148" t="s">
        <v>145</v>
      </c>
      <c r="E184" s="149" t="s">
        <v>256</v>
      </c>
      <c r="F184" s="248" t="s">
        <v>257</v>
      </c>
      <c r="G184" s="249"/>
      <c r="H184" s="249"/>
      <c r="I184" s="249"/>
      <c r="J184" s="150" t="s">
        <v>258</v>
      </c>
      <c r="K184" s="151">
        <v>1</v>
      </c>
      <c r="L184" s="274"/>
      <c r="M184" s="275"/>
      <c r="N184" s="250">
        <f>ROUND(L184*K184,2)</f>
        <v>0</v>
      </c>
      <c r="O184" s="249"/>
      <c r="P184" s="249"/>
      <c r="Q184" s="249"/>
      <c r="R184" s="34"/>
      <c r="T184" s="152" t="s">
        <v>19</v>
      </c>
      <c r="U184" s="41" t="s">
        <v>45</v>
      </c>
      <c r="V184" s="153">
        <v>0.50600000000000001</v>
      </c>
      <c r="W184" s="153">
        <f>V184*K184</f>
        <v>0.50600000000000001</v>
      </c>
      <c r="X184" s="153">
        <v>0</v>
      </c>
      <c r="Y184" s="153">
        <f>X184*K184</f>
        <v>0</v>
      </c>
      <c r="Z184" s="153">
        <v>0</v>
      </c>
      <c r="AA184" s="154">
        <f>Z184*K184</f>
        <v>0</v>
      </c>
      <c r="AR184" s="18" t="s">
        <v>225</v>
      </c>
      <c r="AT184" s="18" t="s">
        <v>145</v>
      </c>
      <c r="AU184" s="18" t="s">
        <v>99</v>
      </c>
      <c r="AY184" s="18" t="s">
        <v>144</v>
      </c>
      <c r="BE184" s="155">
        <f>IF(U184="základní",N184,0)</f>
        <v>0</v>
      </c>
      <c r="BF184" s="155">
        <f>IF(U184="snížená",N184,0)</f>
        <v>0</v>
      </c>
      <c r="BG184" s="155">
        <f>IF(U184="zákl. přenesená",N184,0)</f>
        <v>0</v>
      </c>
      <c r="BH184" s="155">
        <f>IF(U184="sníž. přenesená",N184,0)</f>
        <v>0</v>
      </c>
      <c r="BI184" s="155">
        <f>IF(U184="nulová",N184,0)</f>
        <v>0</v>
      </c>
      <c r="BJ184" s="18" t="s">
        <v>21</v>
      </c>
      <c r="BK184" s="155">
        <f>ROUND(L184*K184,2)</f>
        <v>0</v>
      </c>
      <c r="BL184" s="18" t="s">
        <v>225</v>
      </c>
      <c r="BM184" s="18" t="s">
        <v>259</v>
      </c>
    </row>
    <row r="185" spans="2:65" s="1" customFormat="1" ht="22.5" customHeight="1" x14ac:dyDescent="0.3">
      <c r="B185" s="32"/>
      <c r="C185" s="148">
        <v>26</v>
      </c>
      <c r="D185" s="148" t="s">
        <v>145</v>
      </c>
      <c r="E185" s="149" t="s">
        <v>261</v>
      </c>
      <c r="F185" s="248" t="s">
        <v>262</v>
      </c>
      <c r="G185" s="249"/>
      <c r="H185" s="249"/>
      <c r="I185" s="249"/>
      <c r="J185" s="150" t="s">
        <v>258</v>
      </c>
      <c r="K185" s="151">
        <v>1</v>
      </c>
      <c r="L185" s="274"/>
      <c r="M185" s="275"/>
      <c r="N185" s="250">
        <f>ROUND(L185*K185,2)</f>
        <v>0</v>
      </c>
      <c r="O185" s="249"/>
      <c r="P185" s="249"/>
      <c r="Q185" s="249"/>
      <c r="R185" s="34"/>
      <c r="T185" s="152" t="s">
        <v>19</v>
      </c>
      <c r="U185" s="41" t="s">
        <v>45</v>
      </c>
      <c r="V185" s="153">
        <v>0.86499999999999999</v>
      </c>
      <c r="W185" s="153">
        <f>V185*K185</f>
        <v>0.86499999999999999</v>
      </c>
      <c r="X185" s="153">
        <v>0</v>
      </c>
      <c r="Y185" s="153">
        <f>X185*K185</f>
        <v>0</v>
      </c>
      <c r="Z185" s="153">
        <v>0</v>
      </c>
      <c r="AA185" s="154">
        <f>Z185*K185</f>
        <v>0</v>
      </c>
      <c r="AR185" s="18" t="s">
        <v>225</v>
      </c>
      <c r="AT185" s="18" t="s">
        <v>145</v>
      </c>
      <c r="AU185" s="18" t="s">
        <v>99</v>
      </c>
      <c r="AY185" s="18" t="s">
        <v>144</v>
      </c>
      <c r="BE185" s="155">
        <f>IF(U185="základní",N185,0)</f>
        <v>0</v>
      </c>
      <c r="BF185" s="155">
        <f>IF(U185="snížená",N185,0)</f>
        <v>0</v>
      </c>
      <c r="BG185" s="155">
        <f>IF(U185="zákl. přenesená",N185,0)</f>
        <v>0</v>
      </c>
      <c r="BH185" s="155">
        <f>IF(U185="sníž. přenesená",N185,0)</f>
        <v>0</v>
      </c>
      <c r="BI185" s="155">
        <f>IF(U185="nulová",N185,0)</f>
        <v>0</v>
      </c>
      <c r="BJ185" s="18" t="s">
        <v>21</v>
      </c>
      <c r="BK185" s="155">
        <f>ROUND(L185*K185,2)</f>
        <v>0</v>
      </c>
      <c r="BL185" s="18" t="s">
        <v>225</v>
      </c>
      <c r="BM185" s="18" t="s">
        <v>263</v>
      </c>
    </row>
    <row r="186" spans="2:65" s="9" customFormat="1" ht="29.85" customHeight="1" x14ac:dyDescent="0.3">
      <c r="B186" s="137"/>
      <c r="C186" s="138"/>
      <c r="D186" s="147" t="s">
        <v>121</v>
      </c>
      <c r="E186" s="147"/>
      <c r="F186" s="147"/>
      <c r="G186" s="147"/>
      <c r="H186" s="147"/>
      <c r="I186" s="147"/>
      <c r="J186" s="147"/>
      <c r="K186" s="147"/>
      <c r="L186" s="147"/>
      <c r="M186" s="147"/>
      <c r="N186" s="271">
        <f>BK186</f>
        <v>0</v>
      </c>
      <c r="O186" s="272"/>
      <c r="P186" s="272"/>
      <c r="Q186" s="272"/>
      <c r="R186" s="140"/>
      <c r="T186" s="141"/>
      <c r="U186" s="138"/>
      <c r="V186" s="138"/>
      <c r="W186" s="142">
        <f>W187</f>
        <v>1.714</v>
      </c>
      <c r="X186" s="138"/>
      <c r="Y186" s="142">
        <f>Y187</f>
        <v>0</v>
      </c>
      <c r="Z186" s="138"/>
      <c r="AA186" s="143">
        <f>AA187</f>
        <v>0</v>
      </c>
      <c r="AR186" s="144" t="s">
        <v>99</v>
      </c>
      <c r="AT186" s="145" t="s">
        <v>79</v>
      </c>
      <c r="AU186" s="145" t="s">
        <v>21</v>
      </c>
      <c r="AY186" s="144" t="s">
        <v>144</v>
      </c>
      <c r="BK186" s="146">
        <f>BK187</f>
        <v>0</v>
      </c>
    </row>
    <row r="187" spans="2:65" s="1" customFormat="1" ht="22.5" customHeight="1" x14ac:dyDescent="0.3">
      <c r="B187" s="32"/>
      <c r="C187" s="148">
        <v>27</v>
      </c>
      <c r="D187" s="148" t="s">
        <v>145</v>
      </c>
      <c r="E187" s="149" t="s">
        <v>265</v>
      </c>
      <c r="F187" s="248" t="s">
        <v>266</v>
      </c>
      <c r="G187" s="249"/>
      <c r="H187" s="249"/>
      <c r="I187" s="249"/>
      <c r="J187" s="150" t="s">
        <v>258</v>
      </c>
      <c r="K187" s="151">
        <v>1</v>
      </c>
      <c r="L187" s="274"/>
      <c r="M187" s="275"/>
      <c r="N187" s="250">
        <f>ROUND(L187*K187,2)</f>
        <v>0</v>
      </c>
      <c r="O187" s="249"/>
      <c r="P187" s="249"/>
      <c r="Q187" s="249"/>
      <c r="R187" s="34"/>
      <c r="T187" s="152" t="s">
        <v>19</v>
      </c>
      <c r="U187" s="41" t="s">
        <v>45</v>
      </c>
      <c r="V187" s="153">
        <v>1.714</v>
      </c>
      <c r="W187" s="153">
        <f>V187*K187</f>
        <v>1.714</v>
      </c>
      <c r="X187" s="153">
        <v>0</v>
      </c>
      <c r="Y187" s="153">
        <f>X187*K187</f>
        <v>0</v>
      </c>
      <c r="Z187" s="153">
        <v>0</v>
      </c>
      <c r="AA187" s="154">
        <f>Z187*K187</f>
        <v>0</v>
      </c>
      <c r="AR187" s="18" t="s">
        <v>225</v>
      </c>
      <c r="AT187" s="18" t="s">
        <v>145</v>
      </c>
      <c r="AU187" s="18" t="s">
        <v>99</v>
      </c>
      <c r="AY187" s="18" t="s">
        <v>144</v>
      </c>
      <c r="BE187" s="155">
        <f>IF(U187="základní",N187,0)</f>
        <v>0</v>
      </c>
      <c r="BF187" s="155">
        <f>IF(U187="snížená",N187,0)</f>
        <v>0</v>
      </c>
      <c r="BG187" s="155">
        <f>IF(U187="zákl. přenesená",N187,0)</f>
        <v>0</v>
      </c>
      <c r="BH187" s="155">
        <f>IF(U187="sníž. přenesená",N187,0)</f>
        <v>0</v>
      </c>
      <c r="BI187" s="155">
        <f>IF(U187="nulová",N187,0)</f>
        <v>0</v>
      </c>
      <c r="BJ187" s="18" t="s">
        <v>21</v>
      </c>
      <c r="BK187" s="155">
        <f>ROUND(L187*K187,2)</f>
        <v>0</v>
      </c>
      <c r="BL187" s="18" t="s">
        <v>225</v>
      </c>
      <c r="BM187" s="18" t="s">
        <v>267</v>
      </c>
    </row>
    <row r="188" spans="2:65" s="9" customFormat="1" ht="29.85" customHeight="1" x14ac:dyDescent="0.3">
      <c r="B188" s="137"/>
      <c r="C188" s="138"/>
      <c r="D188" s="147" t="s">
        <v>122</v>
      </c>
      <c r="E188" s="147"/>
      <c r="F188" s="147"/>
      <c r="G188" s="147"/>
      <c r="H188" s="147"/>
      <c r="I188" s="147"/>
      <c r="J188" s="147"/>
      <c r="K188" s="147"/>
      <c r="L188" s="147"/>
      <c r="M188" s="147"/>
      <c r="N188" s="271">
        <f>BK188</f>
        <v>0</v>
      </c>
      <c r="O188" s="272"/>
      <c r="P188" s="272"/>
      <c r="Q188" s="272"/>
      <c r="R188" s="140"/>
      <c r="T188" s="141"/>
      <c r="U188" s="138"/>
      <c r="V188" s="138"/>
      <c r="W188" s="142">
        <f>SUM(W189:W197)</f>
        <v>28.063158000000001</v>
      </c>
      <c r="X188" s="138"/>
      <c r="Y188" s="142">
        <f>SUM(Y189:Y197)</f>
        <v>0.79670239999999992</v>
      </c>
      <c r="Z188" s="138"/>
      <c r="AA188" s="143">
        <f>SUM(AA189:AA197)</f>
        <v>0</v>
      </c>
      <c r="AR188" s="144" t="s">
        <v>99</v>
      </c>
      <c r="AT188" s="145" t="s">
        <v>79</v>
      </c>
      <c r="AU188" s="145" t="s">
        <v>21</v>
      </c>
      <c r="AY188" s="144" t="s">
        <v>144</v>
      </c>
      <c r="BK188" s="146">
        <f>SUM(BK189:BK197)</f>
        <v>0</v>
      </c>
    </row>
    <row r="189" spans="2:65" s="1" customFormat="1" ht="31.5" customHeight="1" x14ac:dyDescent="0.3">
      <c r="B189" s="32"/>
      <c r="C189" s="148">
        <v>28</v>
      </c>
      <c r="D189" s="148" t="s">
        <v>145</v>
      </c>
      <c r="E189" s="149" t="s">
        <v>269</v>
      </c>
      <c r="F189" s="248" t="s">
        <v>270</v>
      </c>
      <c r="G189" s="249"/>
      <c r="H189" s="249"/>
      <c r="I189" s="249"/>
      <c r="J189" s="150" t="s">
        <v>148</v>
      </c>
      <c r="K189" s="151">
        <v>30.785</v>
      </c>
      <c r="L189" s="274"/>
      <c r="M189" s="275"/>
      <c r="N189" s="250">
        <f>ROUND(L189*K189,2)</f>
        <v>0</v>
      </c>
      <c r="O189" s="249"/>
      <c r="P189" s="249"/>
      <c r="Q189" s="249"/>
      <c r="R189" s="34"/>
      <c r="T189" s="152" t="s">
        <v>19</v>
      </c>
      <c r="U189" s="41" t="s">
        <v>45</v>
      </c>
      <c r="V189" s="153">
        <v>0.29299999999999998</v>
      </c>
      <c r="W189" s="153">
        <f>V189*K189</f>
        <v>9.0200049999999994</v>
      </c>
      <c r="X189" s="153">
        <v>0</v>
      </c>
      <c r="Y189" s="153">
        <f>X189*K189</f>
        <v>0</v>
      </c>
      <c r="Z189" s="153">
        <v>0</v>
      </c>
      <c r="AA189" s="154">
        <f>Z189*K189</f>
        <v>0</v>
      </c>
      <c r="AR189" s="18" t="s">
        <v>225</v>
      </c>
      <c r="AT189" s="18" t="s">
        <v>145</v>
      </c>
      <c r="AU189" s="18" t="s">
        <v>99</v>
      </c>
      <c r="AY189" s="18" t="s">
        <v>144</v>
      </c>
      <c r="BE189" s="155">
        <f>IF(U189="základní",N189,0)</f>
        <v>0</v>
      </c>
      <c r="BF189" s="155">
        <f>IF(U189="snížená",N189,0)</f>
        <v>0</v>
      </c>
      <c r="BG189" s="155">
        <f>IF(U189="zákl. přenesená",N189,0)</f>
        <v>0</v>
      </c>
      <c r="BH189" s="155">
        <f>IF(U189="sníž. přenesená",N189,0)</f>
        <v>0</v>
      </c>
      <c r="BI189" s="155">
        <f>IF(U189="nulová",N189,0)</f>
        <v>0</v>
      </c>
      <c r="BJ189" s="18" t="s">
        <v>21</v>
      </c>
      <c r="BK189" s="155">
        <f>ROUND(L189*K189,2)</f>
        <v>0</v>
      </c>
      <c r="BL189" s="18" t="s">
        <v>225</v>
      </c>
      <c r="BM189" s="18" t="s">
        <v>271</v>
      </c>
    </row>
    <row r="190" spans="2:65" s="10" customFormat="1" ht="22.5" customHeight="1" x14ac:dyDescent="0.3">
      <c r="B190" s="156"/>
      <c r="C190" s="157"/>
      <c r="D190" s="157"/>
      <c r="E190" s="158" t="s">
        <v>19</v>
      </c>
      <c r="F190" s="251" t="s">
        <v>237</v>
      </c>
      <c r="G190" s="252"/>
      <c r="H190" s="252"/>
      <c r="I190" s="252"/>
      <c r="J190" s="157"/>
      <c r="K190" s="159">
        <v>30.785</v>
      </c>
      <c r="L190" s="157"/>
      <c r="M190" s="157"/>
      <c r="N190" s="157"/>
      <c r="O190" s="157"/>
      <c r="P190" s="157"/>
      <c r="Q190" s="157"/>
      <c r="R190" s="160"/>
      <c r="T190" s="161"/>
      <c r="U190" s="157"/>
      <c r="V190" s="157"/>
      <c r="W190" s="157"/>
      <c r="X190" s="157"/>
      <c r="Y190" s="157"/>
      <c r="Z190" s="157"/>
      <c r="AA190" s="162"/>
      <c r="AT190" s="163" t="s">
        <v>152</v>
      </c>
      <c r="AU190" s="163" t="s">
        <v>99</v>
      </c>
      <c r="AV190" s="10" t="s">
        <v>99</v>
      </c>
      <c r="AW190" s="10" t="s">
        <v>37</v>
      </c>
      <c r="AX190" s="10" t="s">
        <v>21</v>
      </c>
      <c r="AY190" s="163" t="s">
        <v>144</v>
      </c>
    </row>
    <row r="191" spans="2:65" s="1" customFormat="1" ht="22.5" customHeight="1" x14ac:dyDescent="0.3">
      <c r="B191" s="32"/>
      <c r="C191" s="180">
        <v>29</v>
      </c>
      <c r="D191" s="180" t="s">
        <v>239</v>
      </c>
      <c r="E191" s="181" t="s">
        <v>273</v>
      </c>
      <c r="F191" s="258" t="s">
        <v>274</v>
      </c>
      <c r="G191" s="259"/>
      <c r="H191" s="259"/>
      <c r="I191" s="259"/>
      <c r="J191" s="182" t="s">
        <v>148</v>
      </c>
      <c r="K191" s="183">
        <v>32.015999999999998</v>
      </c>
      <c r="L191" s="274"/>
      <c r="M191" s="275"/>
      <c r="N191" s="260">
        <f>ROUND(L191*K191,2)</f>
        <v>0</v>
      </c>
      <c r="O191" s="249"/>
      <c r="P191" s="249"/>
      <c r="Q191" s="249"/>
      <c r="R191" s="34"/>
      <c r="T191" s="152" t="s">
        <v>19</v>
      </c>
      <c r="U191" s="41" t="s">
        <v>45</v>
      </c>
      <c r="V191" s="153">
        <v>0</v>
      </c>
      <c r="W191" s="153">
        <f>V191*K191</f>
        <v>0</v>
      </c>
      <c r="X191" s="153">
        <v>1.04E-2</v>
      </c>
      <c r="Y191" s="153">
        <f>X191*K191</f>
        <v>0.33296639999999994</v>
      </c>
      <c r="Z191" s="153">
        <v>0</v>
      </c>
      <c r="AA191" s="154">
        <f>Z191*K191</f>
        <v>0</v>
      </c>
      <c r="AR191" s="18" t="s">
        <v>242</v>
      </c>
      <c r="AT191" s="18" t="s">
        <v>239</v>
      </c>
      <c r="AU191" s="18" t="s">
        <v>99</v>
      </c>
      <c r="AY191" s="18" t="s">
        <v>144</v>
      </c>
      <c r="BE191" s="155">
        <f>IF(U191="základní",N191,0)</f>
        <v>0</v>
      </c>
      <c r="BF191" s="155">
        <f>IF(U191="snížená",N191,0)</f>
        <v>0</v>
      </c>
      <c r="BG191" s="155">
        <f>IF(U191="zákl. přenesená",N191,0)</f>
        <v>0</v>
      </c>
      <c r="BH191" s="155">
        <f>IF(U191="sníž. přenesená",N191,0)</f>
        <v>0</v>
      </c>
      <c r="BI191" s="155">
        <f>IF(U191="nulová",N191,0)</f>
        <v>0</v>
      </c>
      <c r="BJ191" s="18" t="s">
        <v>21</v>
      </c>
      <c r="BK191" s="155">
        <f>ROUND(L191*K191,2)</f>
        <v>0</v>
      </c>
      <c r="BL191" s="18" t="s">
        <v>225</v>
      </c>
      <c r="BM191" s="18" t="s">
        <v>275</v>
      </c>
    </row>
    <row r="192" spans="2:65" s="10" customFormat="1" ht="22.5" customHeight="1" x14ac:dyDescent="0.3">
      <c r="B192" s="156"/>
      <c r="C192" s="157"/>
      <c r="D192" s="157"/>
      <c r="E192" s="158" t="s">
        <v>19</v>
      </c>
      <c r="F192" s="251" t="s">
        <v>237</v>
      </c>
      <c r="G192" s="252"/>
      <c r="H192" s="252"/>
      <c r="I192" s="252"/>
      <c r="J192" s="157"/>
      <c r="K192" s="159">
        <v>30.785</v>
      </c>
      <c r="L192" s="157"/>
      <c r="M192" s="157"/>
      <c r="N192" s="157"/>
      <c r="O192" s="157"/>
      <c r="P192" s="157"/>
      <c r="Q192" s="157"/>
      <c r="R192" s="160"/>
      <c r="T192" s="161"/>
      <c r="U192" s="157"/>
      <c r="V192" s="157"/>
      <c r="W192" s="157"/>
      <c r="X192" s="157"/>
      <c r="Y192" s="157"/>
      <c r="Z192" s="157"/>
      <c r="AA192" s="162"/>
      <c r="AT192" s="163" t="s">
        <v>152</v>
      </c>
      <c r="AU192" s="163" t="s">
        <v>99</v>
      </c>
      <c r="AV192" s="10" t="s">
        <v>99</v>
      </c>
      <c r="AW192" s="10" t="s">
        <v>37</v>
      </c>
      <c r="AX192" s="10" t="s">
        <v>21</v>
      </c>
      <c r="AY192" s="163" t="s">
        <v>144</v>
      </c>
    </row>
    <row r="193" spans="2:65" s="1" customFormat="1" ht="31.5" customHeight="1" x14ac:dyDescent="0.3">
      <c r="B193" s="32"/>
      <c r="C193" s="148">
        <v>30</v>
      </c>
      <c r="D193" s="148" t="s">
        <v>145</v>
      </c>
      <c r="E193" s="149" t="s">
        <v>277</v>
      </c>
      <c r="F193" s="248" t="s">
        <v>278</v>
      </c>
      <c r="G193" s="249"/>
      <c r="H193" s="249"/>
      <c r="I193" s="249"/>
      <c r="J193" s="150" t="s">
        <v>148</v>
      </c>
      <c r="K193" s="151">
        <v>59.15</v>
      </c>
      <c r="L193" s="274"/>
      <c r="M193" s="275"/>
      <c r="N193" s="250">
        <f>ROUND(L193*K193,2)</f>
        <v>0</v>
      </c>
      <c r="O193" s="249"/>
      <c r="P193" s="249"/>
      <c r="Q193" s="249"/>
      <c r="R193" s="34"/>
      <c r="T193" s="152" t="s">
        <v>19</v>
      </c>
      <c r="U193" s="41" t="s">
        <v>45</v>
      </c>
      <c r="V193" s="153">
        <v>0.26200000000000001</v>
      </c>
      <c r="W193" s="153">
        <f>V193*K193</f>
        <v>15.497300000000001</v>
      </c>
      <c r="X193" s="153">
        <v>7.8399999999999997E-3</v>
      </c>
      <c r="Y193" s="153">
        <f>X193*K193</f>
        <v>0.46373599999999998</v>
      </c>
      <c r="Z193" s="153">
        <v>0</v>
      </c>
      <c r="AA193" s="154">
        <f>Z193*K193</f>
        <v>0</v>
      </c>
      <c r="AR193" s="18" t="s">
        <v>225</v>
      </c>
      <c r="AT193" s="18" t="s">
        <v>145</v>
      </c>
      <c r="AU193" s="18" t="s">
        <v>99</v>
      </c>
      <c r="AY193" s="18" t="s">
        <v>144</v>
      </c>
      <c r="BE193" s="155">
        <f>IF(U193="základní",N193,0)</f>
        <v>0</v>
      </c>
      <c r="BF193" s="155">
        <f>IF(U193="snížená",N193,0)</f>
        <v>0</v>
      </c>
      <c r="BG193" s="155">
        <f>IF(U193="zákl. přenesená",N193,0)</f>
        <v>0</v>
      </c>
      <c r="BH193" s="155">
        <f>IF(U193="sníž. přenesená",N193,0)</f>
        <v>0</v>
      </c>
      <c r="BI193" s="155">
        <f>IF(U193="nulová",N193,0)</f>
        <v>0</v>
      </c>
      <c r="BJ193" s="18" t="s">
        <v>21</v>
      </c>
      <c r="BK193" s="155">
        <f>ROUND(L193*K193,2)</f>
        <v>0</v>
      </c>
      <c r="BL193" s="18" t="s">
        <v>225</v>
      </c>
      <c r="BM193" s="18" t="s">
        <v>279</v>
      </c>
    </row>
    <row r="194" spans="2:65" s="10" customFormat="1" ht="22.5" customHeight="1" x14ac:dyDescent="0.3">
      <c r="B194" s="156"/>
      <c r="C194" s="157"/>
      <c r="D194" s="157"/>
      <c r="E194" s="158" t="s">
        <v>19</v>
      </c>
      <c r="F194" s="251" t="s">
        <v>280</v>
      </c>
      <c r="G194" s="252"/>
      <c r="H194" s="252"/>
      <c r="I194" s="252"/>
      <c r="J194" s="157"/>
      <c r="K194" s="159">
        <v>59.15</v>
      </c>
      <c r="L194" s="157"/>
      <c r="M194" s="157"/>
      <c r="N194" s="157"/>
      <c r="O194" s="157"/>
      <c r="P194" s="157"/>
      <c r="Q194" s="157"/>
      <c r="R194" s="160"/>
      <c r="T194" s="161"/>
      <c r="U194" s="157"/>
      <c r="V194" s="157"/>
      <c r="W194" s="157"/>
      <c r="X194" s="157"/>
      <c r="Y194" s="157"/>
      <c r="Z194" s="157"/>
      <c r="AA194" s="162"/>
      <c r="AT194" s="163" t="s">
        <v>152</v>
      </c>
      <c r="AU194" s="163" t="s">
        <v>99</v>
      </c>
      <c r="AV194" s="10" t="s">
        <v>99</v>
      </c>
      <c r="AW194" s="10" t="s">
        <v>37</v>
      </c>
      <c r="AX194" s="10" t="s">
        <v>21</v>
      </c>
      <c r="AY194" s="163" t="s">
        <v>144</v>
      </c>
    </row>
    <row r="195" spans="2:65" s="1" customFormat="1" ht="31.5" customHeight="1" x14ac:dyDescent="0.3">
      <c r="B195" s="32"/>
      <c r="C195" s="148">
        <v>31</v>
      </c>
      <c r="D195" s="148" t="s">
        <v>145</v>
      </c>
      <c r="E195" s="149" t="s">
        <v>282</v>
      </c>
      <c r="F195" s="248" t="s">
        <v>283</v>
      </c>
      <c r="G195" s="249"/>
      <c r="H195" s="249"/>
      <c r="I195" s="249"/>
      <c r="J195" s="150" t="s">
        <v>194</v>
      </c>
      <c r="K195" s="151">
        <v>0.79700000000000004</v>
      </c>
      <c r="L195" s="274"/>
      <c r="M195" s="275"/>
      <c r="N195" s="250">
        <f>ROUND(L195*K195,2)</f>
        <v>0</v>
      </c>
      <c r="O195" s="249"/>
      <c r="P195" s="249"/>
      <c r="Q195" s="249"/>
      <c r="R195" s="34"/>
      <c r="T195" s="152" t="s">
        <v>19</v>
      </c>
      <c r="U195" s="41" t="s">
        <v>45</v>
      </c>
      <c r="V195" s="153">
        <v>1.863</v>
      </c>
      <c r="W195" s="153">
        <f>V195*K195</f>
        <v>1.4848110000000001</v>
      </c>
      <c r="X195" s="153">
        <v>0</v>
      </c>
      <c r="Y195" s="153">
        <f>X195*K195</f>
        <v>0</v>
      </c>
      <c r="Z195" s="153">
        <v>0</v>
      </c>
      <c r="AA195" s="154">
        <f>Z195*K195</f>
        <v>0</v>
      </c>
      <c r="AR195" s="18" t="s">
        <v>225</v>
      </c>
      <c r="AT195" s="18" t="s">
        <v>145</v>
      </c>
      <c r="AU195" s="18" t="s">
        <v>99</v>
      </c>
      <c r="AY195" s="18" t="s">
        <v>144</v>
      </c>
      <c r="BE195" s="155">
        <f>IF(U195="základní",N195,0)</f>
        <v>0</v>
      </c>
      <c r="BF195" s="155">
        <f>IF(U195="snížená",N195,0)</f>
        <v>0</v>
      </c>
      <c r="BG195" s="155">
        <f>IF(U195="zákl. přenesená",N195,0)</f>
        <v>0</v>
      </c>
      <c r="BH195" s="155">
        <f>IF(U195="sníž. přenesená",N195,0)</f>
        <v>0</v>
      </c>
      <c r="BI195" s="155">
        <f>IF(U195="nulová",N195,0)</f>
        <v>0</v>
      </c>
      <c r="BJ195" s="18" t="s">
        <v>21</v>
      </c>
      <c r="BK195" s="155">
        <f>ROUND(L195*K195,2)</f>
        <v>0</v>
      </c>
      <c r="BL195" s="18" t="s">
        <v>225</v>
      </c>
      <c r="BM195" s="18" t="s">
        <v>284</v>
      </c>
    </row>
    <row r="196" spans="2:65" s="1" customFormat="1" ht="31.5" customHeight="1" x14ac:dyDescent="0.3">
      <c r="B196" s="32"/>
      <c r="C196" s="148">
        <v>32</v>
      </c>
      <c r="D196" s="148" t="s">
        <v>145</v>
      </c>
      <c r="E196" s="149" t="s">
        <v>286</v>
      </c>
      <c r="F196" s="248" t="s">
        <v>287</v>
      </c>
      <c r="G196" s="249"/>
      <c r="H196" s="249"/>
      <c r="I196" s="249"/>
      <c r="J196" s="150" t="s">
        <v>194</v>
      </c>
      <c r="K196" s="151">
        <v>0.79700000000000004</v>
      </c>
      <c r="L196" s="274"/>
      <c r="M196" s="275"/>
      <c r="N196" s="250">
        <f>ROUND(L196*K196,2)</f>
        <v>0</v>
      </c>
      <c r="O196" s="249"/>
      <c r="P196" s="249"/>
      <c r="Q196" s="249"/>
      <c r="R196" s="34"/>
      <c r="T196" s="152" t="s">
        <v>19</v>
      </c>
      <c r="U196" s="41" t="s">
        <v>45</v>
      </c>
      <c r="V196" s="153">
        <v>1.57</v>
      </c>
      <c r="W196" s="153">
        <f>V196*K196</f>
        <v>1.25129</v>
      </c>
      <c r="X196" s="153">
        <v>0</v>
      </c>
      <c r="Y196" s="153">
        <f>X196*K196</f>
        <v>0</v>
      </c>
      <c r="Z196" s="153">
        <v>0</v>
      </c>
      <c r="AA196" s="154">
        <f>Z196*K196</f>
        <v>0</v>
      </c>
      <c r="AR196" s="18" t="s">
        <v>225</v>
      </c>
      <c r="AT196" s="18" t="s">
        <v>145</v>
      </c>
      <c r="AU196" s="18" t="s">
        <v>99</v>
      </c>
      <c r="AY196" s="18" t="s">
        <v>144</v>
      </c>
      <c r="BE196" s="155">
        <f>IF(U196="základní",N196,0)</f>
        <v>0</v>
      </c>
      <c r="BF196" s="155">
        <f>IF(U196="snížená",N196,0)</f>
        <v>0</v>
      </c>
      <c r="BG196" s="155">
        <f>IF(U196="zákl. přenesená",N196,0)</f>
        <v>0</v>
      </c>
      <c r="BH196" s="155">
        <f>IF(U196="sníž. přenesená",N196,0)</f>
        <v>0</v>
      </c>
      <c r="BI196" s="155">
        <f>IF(U196="nulová",N196,0)</f>
        <v>0</v>
      </c>
      <c r="BJ196" s="18" t="s">
        <v>21</v>
      </c>
      <c r="BK196" s="155">
        <f>ROUND(L196*K196,2)</f>
        <v>0</v>
      </c>
      <c r="BL196" s="18" t="s">
        <v>225</v>
      </c>
      <c r="BM196" s="18" t="s">
        <v>288</v>
      </c>
    </row>
    <row r="197" spans="2:65" s="1" customFormat="1" ht="31.5" customHeight="1" x14ac:dyDescent="0.3">
      <c r="B197" s="32"/>
      <c r="C197" s="148">
        <v>33</v>
      </c>
      <c r="D197" s="148" t="s">
        <v>145</v>
      </c>
      <c r="E197" s="149" t="s">
        <v>290</v>
      </c>
      <c r="F197" s="248" t="s">
        <v>291</v>
      </c>
      <c r="G197" s="249"/>
      <c r="H197" s="249"/>
      <c r="I197" s="249"/>
      <c r="J197" s="150" t="s">
        <v>194</v>
      </c>
      <c r="K197" s="151">
        <v>0.79700000000000004</v>
      </c>
      <c r="L197" s="274"/>
      <c r="M197" s="275"/>
      <c r="N197" s="250">
        <f>ROUND(L197*K197,2)</f>
        <v>0</v>
      </c>
      <c r="O197" s="249"/>
      <c r="P197" s="249"/>
      <c r="Q197" s="249"/>
      <c r="R197" s="34"/>
      <c r="T197" s="152" t="s">
        <v>19</v>
      </c>
      <c r="U197" s="41" t="s">
        <v>45</v>
      </c>
      <c r="V197" s="153">
        <v>1.016</v>
      </c>
      <c r="W197" s="153">
        <f>V197*K197</f>
        <v>0.80975200000000003</v>
      </c>
      <c r="X197" s="153">
        <v>0</v>
      </c>
      <c r="Y197" s="153">
        <f>X197*K197</f>
        <v>0</v>
      </c>
      <c r="Z197" s="153">
        <v>0</v>
      </c>
      <c r="AA197" s="154">
        <f>Z197*K197</f>
        <v>0</v>
      </c>
      <c r="AR197" s="18" t="s">
        <v>225</v>
      </c>
      <c r="AT197" s="18" t="s">
        <v>145</v>
      </c>
      <c r="AU197" s="18" t="s">
        <v>99</v>
      </c>
      <c r="AY197" s="18" t="s">
        <v>144</v>
      </c>
      <c r="BE197" s="155">
        <f>IF(U197="základní",N197,0)</f>
        <v>0</v>
      </c>
      <c r="BF197" s="155">
        <f>IF(U197="snížená",N197,0)</f>
        <v>0</v>
      </c>
      <c r="BG197" s="155">
        <f>IF(U197="zákl. přenesená",N197,0)</f>
        <v>0</v>
      </c>
      <c r="BH197" s="155">
        <f>IF(U197="sníž. přenesená",N197,0)</f>
        <v>0</v>
      </c>
      <c r="BI197" s="155">
        <f>IF(U197="nulová",N197,0)</f>
        <v>0</v>
      </c>
      <c r="BJ197" s="18" t="s">
        <v>21</v>
      </c>
      <c r="BK197" s="155">
        <f>ROUND(L197*K197,2)</f>
        <v>0</v>
      </c>
      <c r="BL197" s="18" t="s">
        <v>225</v>
      </c>
      <c r="BM197" s="18" t="s">
        <v>292</v>
      </c>
    </row>
    <row r="198" spans="2:65" s="9" customFormat="1" ht="29.85" customHeight="1" x14ac:dyDescent="0.3">
      <c r="B198" s="137"/>
      <c r="C198" s="138"/>
      <c r="D198" s="147" t="s">
        <v>123</v>
      </c>
      <c r="E198" s="147"/>
      <c r="F198" s="147"/>
      <c r="G198" s="147"/>
      <c r="H198" s="147"/>
      <c r="I198" s="147"/>
      <c r="J198" s="147"/>
      <c r="K198" s="147"/>
      <c r="L198" s="147"/>
      <c r="M198" s="147"/>
      <c r="N198" s="271">
        <f>BK198</f>
        <v>0</v>
      </c>
      <c r="O198" s="272"/>
      <c r="P198" s="272"/>
      <c r="Q198" s="272"/>
      <c r="R198" s="140"/>
      <c r="T198" s="141"/>
      <c r="U198" s="138"/>
      <c r="V198" s="138"/>
      <c r="W198" s="142">
        <f>SUM(W199:W229)</f>
        <v>193.79818499999996</v>
      </c>
      <c r="X198" s="138"/>
      <c r="Y198" s="142">
        <f>SUM(Y199:Y229)</f>
        <v>3.99250346</v>
      </c>
      <c r="Z198" s="138"/>
      <c r="AA198" s="143">
        <f>SUM(AA199:AA229)</f>
        <v>1.7685963500000002</v>
      </c>
      <c r="AR198" s="144" t="s">
        <v>99</v>
      </c>
      <c r="AT198" s="145" t="s">
        <v>79</v>
      </c>
      <c r="AU198" s="145" t="s">
        <v>21</v>
      </c>
      <c r="AY198" s="144" t="s">
        <v>144</v>
      </c>
      <c r="BK198" s="146">
        <f>SUM(BK199:BK229)</f>
        <v>0</v>
      </c>
    </row>
    <row r="199" spans="2:65" s="1" customFormat="1" ht="31.5" customHeight="1" x14ac:dyDescent="0.3">
      <c r="B199" s="32"/>
      <c r="C199" s="148">
        <v>34</v>
      </c>
      <c r="D199" s="148" t="s">
        <v>145</v>
      </c>
      <c r="E199" s="149" t="s">
        <v>293</v>
      </c>
      <c r="F199" s="248" t="s">
        <v>294</v>
      </c>
      <c r="G199" s="249"/>
      <c r="H199" s="249"/>
      <c r="I199" s="249"/>
      <c r="J199" s="150" t="s">
        <v>148</v>
      </c>
      <c r="K199" s="151">
        <v>30.785</v>
      </c>
      <c r="L199" s="274"/>
      <c r="M199" s="275"/>
      <c r="N199" s="250">
        <f>ROUND(L199*K199,2)</f>
        <v>0</v>
      </c>
      <c r="O199" s="249"/>
      <c r="P199" s="249"/>
      <c r="Q199" s="249"/>
      <c r="R199" s="34"/>
      <c r="T199" s="152" t="s">
        <v>19</v>
      </c>
      <c r="U199" s="41" t="s">
        <v>45</v>
      </c>
      <c r="V199" s="153">
        <v>7.6999999999999999E-2</v>
      </c>
      <c r="W199" s="153">
        <f>V199*K199</f>
        <v>2.3704450000000001</v>
      </c>
      <c r="X199" s="153">
        <v>0</v>
      </c>
      <c r="Y199" s="153">
        <f>X199*K199</f>
        <v>0</v>
      </c>
      <c r="Z199" s="153">
        <v>2.5399999999999999E-2</v>
      </c>
      <c r="AA199" s="154">
        <f>Z199*K199</f>
        <v>0.78193899999999994</v>
      </c>
      <c r="AR199" s="18" t="s">
        <v>225</v>
      </c>
      <c r="AT199" s="18" t="s">
        <v>145</v>
      </c>
      <c r="AU199" s="18" t="s">
        <v>99</v>
      </c>
      <c r="AY199" s="18" t="s">
        <v>144</v>
      </c>
      <c r="BE199" s="155">
        <f>IF(U199="základní",N199,0)</f>
        <v>0</v>
      </c>
      <c r="BF199" s="155">
        <f>IF(U199="snížená",N199,0)</f>
        <v>0</v>
      </c>
      <c r="BG199" s="155">
        <f>IF(U199="zákl. přenesená",N199,0)</f>
        <v>0</v>
      </c>
      <c r="BH199" s="155">
        <f>IF(U199="sníž. přenesená",N199,0)</f>
        <v>0</v>
      </c>
      <c r="BI199" s="155">
        <f>IF(U199="nulová",N199,0)</f>
        <v>0</v>
      </c>
      <c r="BJ199" s="18" t="s">
        <v>21</v>
      </c>
      <c r="BK199" s="155">
        <f>ROUND(L199*K199,2)</f>
        <v>0</v>
      </c>
      <c r="BL199" s="18" t="s">
        <v>225</v>
      </c>
      <c r="BM199" s="18" t="s">
        <v>295</v>
      </c>
    </row>
    <row r="200" spans="2:65" s="10" customFormat="1" ht="22.5" customHeight="1" x14ac:dyDescent="0.3">
      <c r="B200" s="156"/>
      <c r="C200" s="157"/>
      <c r="D200" s="157"/>
      <c r="E200" s="158" t="s">
        <v>19</v>
      </c>
      <c r="F200" s="251" t="s">
        <v>296</v>
      </c>
      <c r="G200" s="252"/>
      <c r="H200" s="252"/>
      <c r="I200" s="252"/>
      <c r="J200" s="157"/>
      <c r="K200" s="159">
        <v>30.785</v>
      </c>
      <c r="L200" s="157"/>
      <c r="M200" s="157"/>
      <c r="N200" s="157"/>
      <c r="O200" s="157"/>
      <c r="P200" s="157"/>
      <c r="Q200" s="157"/>
      <c r="R200" s="160"/>
      <c r="T200" s="161"/>
      <c r="U200" s="157"/>
      <c r="V200" s="157"/>
      <c r="W200" s="157"/>
      <c r="X200" s="157"/>
      <c r="Y200" s="157"/>
      <c r="Z200" s="157"/>
      <c r="AA200" s="162"/>
      <c r="AT200" s="163" t="s">
        <v>152</v>
      </c>
      <c r="AU200" s="163" t="s">
        <v>99</v>
      </c>
      <c r="AV200" s="10" t="s">
        <v>99</v>
      </c>
      <c r="AW200" s="10" t="s">
        <v>37</v>
      </c>
      <c r="AX200" s="10" t="s">
        <v>21</v>
      </c>
      <c r="AY200" s="163" t="s">
        <v>144</v>
      </c>
    </row>
    <row r="201" spans="2:65" s="1" customFormat="1" ht="31.5" customHeight="1" x14ac:dyDescent="0.3">
      <c r="B201" s="32"/>
      <c r="C201" s="148">
        <v>35</v>
      </c>
      <c r="D201" s="148" t="s">
        <v>145</v>
      </c>
      <c r="E201" s="149" t="s">
        <v>298</v>
      </c>
      <c r="F201" s="248" t="s">
        <v>299</v>
      </c>
      <c r="G201" s="249"/>
      <c r="H201" s="249"/>
      <c r="I201" s="249"/>
      <c r="J201" s="150" t="s">
        <v>148</v>
      </c>
      <c r="K201" s="151">
        <v>6.141</v>
      </c>
      <c r="L201" s="274"/>
      <c r="M201" s="275"/>
      <c r="N201" s="250">
        <f>ROUND(L201*K201,2)</f>
        <v>0</v>
      </c>
      <c r="O201" s="249"/>
      <c r="P201" s="249"/>
      <c r="Q201" s="249"/>
      <c r="R201" s="34"/>
      <c r="T201" s="152" t="s">
        <v>19</v>
      </c>
      <c r="U201" s="41" t="s">
        <v>45</v>
      </c>
      <c r="V201" s="153">
        <v>1.0149999999999999</v>
      </c>
      <c r="W201" s="153">
        <f>V201*K201</f>
        <v>6.2331149999999997</v>
      </c>
      <c r="X201" s="153">
        <v>3.422E-2</v>
      </c>
      <c r="Y201" s="153">
        <f>X201*K201</f>
        <v>0.21014502000000002</v>
      </c>
      <c r="Z201" s="153">
        <v>0</v>
      </c>
      <c r="AA201" s="154">
        <f>Z201*K201</f>
        <v>0</v>
      </c>
      <c r="AR201" s="18" t="s">
        <v>225</v>
      </c>
      <c r="AT201" s="18" t="s">
        <v>145</v>
      </c>
      <c r="AU201" s="18" t="s">
        <v>99</v>
      </c>
      <c r="AY201" s="18" t="s">
        <v>144</v>
      </c>
      <c r="BE201" s="155">
        <f>IF(U201="základní",N201,0)</f>
        <v>0</v>
      </c>
      <c r="BF201" s="155">
        <f>IF(U201="snížená",N201,0)</f>
        <v>0</v>
      </c>
      <c r="BG201" s="155">
        <f>IF(U201="zákl. přenesená",N201,0)</f>
        <v>0</v>
      </c>
      <c r="BH201" s="155">
        <f>IF(U201="sníž. přenesená",N201,0)</f>
        <v>0</v>
      </c>
      <c r="BI201" s="155">
        <f>IF(U201="nulová",N201,0)</f>
        <v>0</v>
      </c>
      <c r="BJ201" s="18" t="s">
        <v>21</v>
      </c>
      <c r="BK201" s="155">
        <f>ROUND(L201*K201,2)</f>
        <v>0</v>
      </c>
      <c r="BL201" s="18" t="s">
        <v>225</v>
      </c>
      <c r="BM201" s="18" t="s">
        <v>300</v>
      </c>
    </row>
    <row r="202" spans="2:65" s="10" customFormat="1" ht="22.5" customHeight="1" x14ac:dyDescent="0.3">
      <c r="B202" s="156"/>
      <c r="C202" s="157"/>
      <c r="D202" s="157"/>
      <c r="E202" s="158" t="s">
        <v>19</v>
      </c>
      <c r="F202" s="251" t="s">
        <v>301</v>
      </c>
      <c r="G202" s="252"/>
      <c r="H202" s="252"/>
      <c r="I202" s="252"/>
      <c r="J202" s="157"/>
      <c r="K202" s="159">
        <v>6.141</v>
      </c>
      <c r="L202" s="157"/>
      <c r="M202" s="157"/>
      <c r="N202" s="157"/>
      <c r="O202" s="157"/>
      <c r="P202" s="157"/>
      <c r="Q202" s="157"/>
      <c r="R202" s="160"/>
      <c r="T202" s="161"/>
      <c r="U202" s="157"/>
      <c r="V202" s="157"/>
      <c r="W202" s="157"/>
      <c r="X202" s="157"/>
      <c r="Y202" s="157"/>
      <c r="Z202" s="157"/>
      <c r="AA202" s="162"/>
      <c r="AT202" s="163" t="s">
        <v>152</v>
      </c>
      <c r="AU202" s="163" t="s">
        <v>99</v>
      </c>
      <c r="AV202" s="10" t="s">
        <v>99</v>
      </c>
      <c r="AW202" s="10" t="s">
        <v>37</v>
      </c>
      <c r="AX202" s="10" t="s">
        <v>21</v>
      </c>
      <c r="AY202" s="163" t="s">
        <v>144</v>
      </c>
    </row>
    <row r="203" spans="2:65" s="1" customFormat="1" ht="31.5" customHeight="1" x14ac:dyDescent="0.3">
      <c r="B203" s="32"/>
      <c r="C203" s="148">
        <v>36</v>
      </c>
      <c r="D203" s="148" t="s">
        <v>145</v>
      </c>
      <c r="E203" s="149" t="s">
        <v>303</v>
      </c>
      <c r="F203" s="248" t="s">
        <v>304</v>
      </c>
      <c r="G203" s="249"/>
      <c r="H203" s="249"/>
      <c r="I203" s="249"/>
      <c r="J203" s="150" t="s">
        <v>148</v>
      </c>
      <c r="K203" s="151">
        <v>30.785</v>
      </c>
      <c r="L203" s="274"/>
      <c r="M203" s="275"/>
      <c r="N203" s="250">
        <f>ROUND(L203*K203,2)</f>
        <v>0</v>
      </c>
      <c r="O203" s="249"/>
      <c r="P203" s="249"/>
      <c r="Q203" s="249"/>
      <c r="R203" s="34"/>
      <c r="T203" s="152" t="s">
        <v>19</v>
      </c>
      <c r="U203" s="41" t="s">
        <v>45</v>
      </c>
      <c r="V203" s="153">
        <v>0.59899999999999998</v>
      </c>
      <c r="W203" s="153">
        <f>V203*K203</f>
        <v>18.440214999999998</v>
      </c>
      <c r="X203" s="153">
        <v>3.0000000000000001E-5</v>
      </c>
      <c r="Y203" s="153">
        <f>X203*K203</f>
        <v>9.2354999999999998E-4</v>
      </c>
      <c r="Z203" s="153">
        <v>0</v>
      </c>
      <c r="AA203" s="154">
        <f>Z203*K203</f>
        <v>0</v>
      </c>
      <c r="AR203" s="18" t="s">
        <v>225</v>
      </c>
      <c r="AT203" s="18" t="s">
        <v>145</v>
      </c>
      <c r="AU203" s="18" t="s">
        <v>99</v>
      </c>
      <c r="AY203" s="18" t="s">
        <v>144</v>
      </c>
      <c r="BE203" s="155">
        <f>IF(U203="základní",N203,0)</f>
        <v>0</v>
      </c>
      <c r="BF203" s="155">
        <f>IF(U203="snížená",N203,0)</f>
        <v>0</v>
      </c>
      <c r="BG203" s="155">
        <f>IF(U203="zákl. přenesená",N203,0)</f>
        <v>0</v>
      </c>
      <c r="BH203" s="155">
        <f>IF(U203="sníž. přenesená",N203,0)</f>
        <v>0</v>
      </c>
      <c r="BI203" s="155">
        <f>IF(U203="nulová",N203,0)</f>
        <v>0</v>
      </c>
      <c r="BJ203" s="18" t="s">
        <v>21</v>
      </c>
      <c r="BK203" s="155">
        <f>ROUND(L203*K203,2)</f>
        <v>0</v>
      </c>
      <c r="BL203" s="18" t="s">
        <v>225</v>
      </c>
      <c r="BM203" s="18" t="s">
        <v>305</v>
      </c>
    </row>
    <row r="204" spans="2:65" s="10" customFormat="1" ht="22.5" customHeight="1" x14ac:dyDescent="0.3">
      <c r="B204" s="156"/>
      <c r="C204" s="157"/>
      <c r="D204" s="157"/>
      <c r="E204" s="158" t="s">
        <v>19</v>
      </c>
      <c r="F204" s="251" t="s">
        <v>296</v>
      </c>
      <c r="G204" s="252"/>
      <c r="H204" s="252"/>
      <c r="I204" s="252"/>
      <c r="J204" s="157"/>
      <c r="K204" s="159">
        <v>30.785</v>
      </c>
      <c r="L204" s="157"/>
      <c r="M204" s="157"/>
      <c r="N204" s="157"/>
      <c r="O204" s="157"/>
      <c r="P204" s="157"/>
      <c r="Q204" s="157"/>
      <c r="R204" s="160"/>
      <c r="T204" s="161"/>
      <c r="U204" s="157"/>
      <c r="V204" s="157"/>
      <c r="W204" s="157"/>
      <c r="X204" s="157"/>
      <c r="Y204" s="157"/>
      <c r="Z204" s="157"/>
      <c r="AA204" s="162"/>
      <c r="AT204" s="163" t="s">
        <v>152</v>
      </c>
      <c r="AU204" s="163" t="s">
        <v>99</v>
      </c>
      <c r="AV204" s="10" t="s">
        <v>99</v>
      </c>
      <c r="AW204" s="10" t="s">
        <v>37</v>
      </c>
      <c r="AX204" s="10" t="s">
        <v>21</v>
      </c>
      <c r="AY204" s="163" t="s">
        <v>144</v>
      </c>
    </row>
    <row r="205" spans="2:65" s="1" customFormat="1" ht="22.5" customHeight="1" x14ac:dyDescent="0.3">
      <c r="B205" s="32"/>
      <c r="C205" s="180">
        <v>37</v>
      </c>
      <c r="D205" s="180" t="s">
        <v>239</v>
      </c>
      <c r="E205" s="181" t="s">
        <v>307</v>
      </c>
      <c r="F205" s="258" t="s">
        <v>308</v>
      </c>
      <c r="G205" s="259"/>
      <c r="H205" s="259"/>
      <c r="I205" s="259"/>
      <c r="J205" s="182" t="s">
        <v>309</v>
      </c>
      <c r="K205" s="183">
        <v>49.256</v>
      </c>
      <c r="L205" s="274"/>
      <c r="M205" s="275"/>
      <c r="N205" s="260">
        <f>ROUND(L205*K205,2)</f>
        <v>0</v>
      </c>
      <c r="O205" s="249"/>
      <c r="P205" s="249"/>
      <c r="Q205" s="249"/>
      <c r="R205" s="34"/>
      <c r="T205" s="152" t="s">
        <v>19</v>
      </c>
      <c r="U205" s="41" t="s">
        <v>45</v>
      </c>
      <c r="V205" s="153">
        <v>0</v>
      </c>
      <c r="W205" s="153">
        <f>V205*K205</f>
        <v>0</v>
      </c>
      <c r="X205" s="153">
        <v>5.5000000000000003E-4</v>
      </c>
      <c r="Y205" s="153">
        <f>X205*K205</f>
        <v>2.7090800000000002E-2</v>
      </c>
      <c r="Z205" s="153">
        <v>0</v>
      </c>
      <c r="AA205" s="154">
        <f>Z205*K205</f>
        <v>0</v>
      </c>
      <c r="AR205" s="18" t="s">
        <v>242</v>
      </c>
      <c r="AT205" s="18" t="s">
        <v>239</v>
      </c>
      <c r="AU205" s="18" t="s">
        <v>99</v>
      </c>
      <c r="AY205" s="18" t="s">
        <v>144</v>
      </c>
      <c r="BE205" s="155">
        <f>IF(U205="základní",N205,0)</f>
        <v>0</v>
      </c>
      <c r="BF205" s="155">
        <f>IF(U205="snížená",N205,0)</f>
        <v>0</v>
      </c>
      <c r="BG205" s="155">
        <f>IF(U205="zákl. přenesená",N205,0)</f>
        <v>0</v>
      </c>
      <c r="BH205" s="155">
        <f>IF(U205="sníž. přenesená",N205,0)</f>
        <v>0</v>
      </c>
      <c r="BI205" s="155">
        <f>IF(U205="nulová",N205,0)</f>
        <v>0</v>
      </c>
      <c r="BJ205" s="18" t="s">
        <v>21</v>
      </c>
      <c r="BK205" s="155">
        <f>ROUND(L205*K205,2)</f>
        <v>0</v>
      </c>
      <c r="BL205" s="18" t="s">
        <v>225</v>
      </c>
      <c r="BM205" s="18" t="s">
        <v>310</v>
      </c>
    </row>
    <row r="206" spans="2:65" s="10" customFormat="1" ht="22.5" customHeight="1" x14ac:dyDescent="0.3">
      <c r="B206" s="156"/>
      <c r="C206" s="157"/>
      <c r="D206" s="157"/>
      <c r="E206" s="158" t="s">
        <v>19</v>
      </c>
      <c r="F206" s="251" t="s">
        <v>311</v>
      </c>
      <c r="G206" s="252"/>
      <c r="H206" s="252"/>
      <c r="I206" s="252"/>
      <c r="J206" s="157"/>
      <c r="K206" s="159">
        <v>49.256</v>
      </c>
      <c r="L206" s="157"/>
      <c r="M206" s="157"/>
      <c r="N206" s="157"/>
      <c r="O206" s="157"/>
      <c r="P206" s="157"/>
      <c r="Q206" s="157"/>
      <c r="R206" s="160"/>
      <c r="T206" s="161"/>
      <c r="U206" s="157"/>
      <c r="V206" s="157"/>
      <c r="W206" s="157"/>
      <c r="X206" s="157"/>
      <c r="Y206" s="157"/>
      <c r="Z206" s="157"/>
      <c r="AA206" s="162"/>
      <c r="AT206" s="163" t="s">
        <v>152</v>
      </c>
      <c r="AU206" s="163" t="s">
        <v>99</v>
      </c>
      <c r="AV206" s="10" t="s">
        <v>99</v>
      </c>
      <c r="AW206" s="10" t="s">
        <v>37</v>
      </c>
      <c r="AX206" s="10" t="s">
        <v>21</v>
      </c>
      <c r="AY206" s="163" t="s">
        <v>144</v>
      </c>
    </row>
    <row r="207" spans="2:65" s="1" customFormat="1" ht="31.5" customHeight="1" x14ac:dyDescent="0.3">
      <c r="B207" s="32"/>
      <c r="C207" s="148">
        <v>38</v>
      </c>
      <c r="D207" s="148" t="s">
        <v>145</v>
      </c>
      <c r="E207" s="149" t="s">
        <v>313</v>
      </c>
      <c r="F207" s="248" t="s">
        <v>314</v>
      </c>
      <c r="G207" s="249"/>
      <c r="H207" s="249"/>
      <c r="I207" s="249"/>
      <c r="J207" s="150" t="s">
        <v>148</v>
      </c>
      <c r="K207" s="151">
        <v>30.785</v>
      </c>
      <c r="L207" s="274"/>
      <c r="M207" s="275"/>
      <c r="N207" s="250">
        <f>ROUND(L207*K207,2)</f>
        <v>0</v>
      </c>
      <c r="O207" s="249"/>
      <c r="P207" s="249"/>
      <c r="Q207" s="249"/>
      <c r="R207" s="34"/>
      <c r="T207" s="152" t="s">
        <v>19</v>
      </c>
      <c r="U207" s="41" t="s">
        <v>45</v>
      </c>
      <c r="V207" s="153">
        <v>0.1</v>
      </c>
      <c r="W207" s="153">
        <f>V207*K207</f>
        <v>3.0785</v>
      </c>
      <c r="X207" s="153">
        <v>4.2999999999999999E-4</v>
      </c>
      <c r="Y207" s="153">
        <f>X207*K207</f>
        <v>1.3237549999999999E-2</v>
      </c>
      <c r="Z207" s="153">
        <v>0</v>
      </c>
      <c r="AA207" s="154">
        <f>Z207*K207</f>
        <v>0</v>
      </c>
      <c r="AR207" s="18" t="s">
        <v>225</v>
      </c>
      <c r="AT207" s="18" t="s">
        <v>145</v>
      </c>
      <c r="AU207" s="18" t="s">
        <v>99</v>
      </c>
      <c r="AY207" s="18" t="s">
        <v>144</v>
      </c>
      <c r="BE207" s="155">
        <f>IF(U207="základní",N207,0)</f>
        <v>0</v>
      </c>
      <c r="BF207" s="155">
        <f>IF(U207="snížená",N207,0)</f>
        <v>0</v>
      </c>
      <c r="BG207" s="155">
        <f>IF(U207="zákl. přenesená",N207,0)</f>
        <v>0</v>
      </c>
      <c r="BH207" s="155">
        <f>IF(U207="sníž. přenesená",N207,0)</f>
        <v>0</v>
      </c>
      <c r="BI207" s="155">
        <f>IF(U207="nulová",N207,0)</f>
        <v>0</v>
      </c>
      <c r="BJ207" s="18" t="s">
        <v>21</v>
      </c>
      <c r="BK207" s="155">
        <f>ROUND(L207*K207,2)</f>
        <v>0</v>
      </c>
      <c r="BL207" s="18" t="s">
        <v>225</v>
      </c>
      <c r="BM207" s="18" t="s">
        <v>315</v>
      </c>
    </row>
    <row r="208" spans="2:65" s="10" customFormat="1" ht="22.5" customHeight="1" x14ac:dyDescent="0.3">
      <c r="B208" s="156"/>
      <c r="C208" s="157"/>
      <c r="D208" s="157"/>
      <c r="E208" s="158" t="s">
        <v>19</v>
      </c>
      <c r="F208" s="251" t="s">
        <v>237</v>
      </c>
      <c r="G208" s="252"/>
      <c r="H208" s="252"/>
      <c r="I208" s="252"/>
      <c r="J208" s="157"/>
      <c r="K208" s="159">
        <v>30.785</v>
      </c>
      <c r="L208" s="157"/>
      <c r="M208" s="157"/>
      <c r="N208" s="157"/>
      <c r="O208" s="157"/>
      <c r="P208" s="157"/>
      <c r="Q208" s="157"/>
      <c r="R208" s="160"/>
      <c r="T208" s="161"/>
      <c r="U208" s="157"/>
      <c r="V208" s="157"/>
      <c r="W208" s="157"/>
      <c r="X208" s="157"/>
      <c r="Y208" s="157"/>
      <c r="Z208" s="157"/>
      <c r="AA208" s="162"/>
      <c r="AT208" s="163" t="s">
        <v>152</v>
      </c>
      <c r="AU208" s="163" t="s">
        <v>99</v>
      </c>
      <c r="AV208" s="10" t="s">
        <v>99</v>
      </c>
      <c r="AW208" s="10" t="s">
        <v>37</v>
      </c>
      <c r="AX208" s="10" t="s">
        <v>21</v>
      </c>
      <c r="AY208" s="163" t="s">
        <v>144</v>
      </c>
    </row>
    <row r="209" spans="2:65" s="1" customFormat="1" ht="22.5" customHeight="1" x14ac:dyDescent="0.3">
      <c r="B209" s="32"/>
      <c r="C209" s="180">
        <v>39</v>
      </c>
      <c r="D209" s="180" t="s">
        <v>239</v>
      </c>
      <c r="E209" s="181" t="s">
        <v>317</v>
      </c>
      <c r="F209" s="258" t="s">
        <v>318</v>
      </c>
      <c r="G209" s="259"/>
      <c r="H209" s="259"/>
      <c r="I209" s="259"/>
      <c r="J209" s="182" t="s">
        <v>148</v>
      </c>
      <c r="K209" s="183">
        <v>33.863999999999997</v>
      </c>
      <c r="L209" s="274"/>
      <c r="M209" s="275"/>
      <c r="N209" s="260">
        <f>ROUND(L209*K209,2)</f>
        <v>0</v>
      </c>
      <c r="O209" s="249"/>
      <c r="P209" s="249"/>
      <c r="Q209" s="249"/>
      <c r="R209" s="34"/>
      <c r="T209" s="152" t="s">
        <v>19</v>
      </c>
      <c r="U209" s="41" t="s">
        <v>45</v>
      </c>
      <c r="V209" s="153">
        <v>0</v>
      </c>
      <c r="W209" s="153">
        <f>V209*K209</f>
        <v>0</v>
      </c>
      <c r="X209" s="153">
        <v>8.9999999999999993E-3</v>
      </c>
      <c r="Y209" s="153">
        <f>X209*K209</f>
        <v>0.30477599999999994</v>
      </c>
      <c r="Z209" s="153">
        <v>0</v>
      </c>
      <c r="AA209" s="154">
        <f>Z209*K209</f>
        <v>0</v>
      </c>
      <c r="AR209" s="18" t="s">
        <v>242</v>
      </c>
      <c r="AT209" s="18" t="s">
        <v>239</v>
      </c>
      <c r="AU209" s="18" t="s">
        <v>99</v>
      </c>
      <c r="AY209" s="18" t="s">
        <v>144</v>
      </c>
      <c r="BE209" s="155">
        <f>IF(U209="základní",N209,0)</f>
        <v>0</v>
      </c>
      <c r="BF209" s="155">
        <f>IF(U209="snížená",N209,0)</f>
        <v>0</v>
      </c>
      <c r="BG209" s="155">
        <f>IF(U209="zákl. přenesená",N209,0)</f>
        <v>0</v>
      </c>
      <c r="BH209" s="155">
        <f>IF(U209="sníž. přenesená",N209,0)</f>
        <v>0</v>
      </c>
      <c r="BI209" s="155">
        <f>IF(U209="nulová",N209,0)</f>
        <v>0</v>
      </c>
      <c r="BJ209" s="18" t="s">
        <v>21</v>
      </c>
      <c r="BK209" s="155">
        <f>ROUND(L209*K209,2)</f>
        <v>0</v>
      </c>
      <c r="BL209" s="18" t="s">
        <v>225</v>
      </c>
      <c r="BM209" s="18" t="s">
        <v>319</v>
      </c>
    </row>
    <row r="210" spans="2:65" s="10" customFormat="1" ht="22.5" customHeight="1" x14ac:dyDescent="0.3">
      <c r="B210" s="156"/>
      <c r="C210" s="157"/>
      <c r="D210" s="157"/>
      <c r="E210" s="158" t="s">
        <v>19</v>
      </c>
      <c r="F210" s="251" t="s">
        <v>237</v>
      </c>
      <c r="G210" s="252"/>
      <c r="H210" s="252"/>
      <c r="I210" s="252"/>
      <c r="J210" s="157"/>
      <c r="K210" s="159">
        <v>30.785</v>
      </c>
      <c r="L210" s="157"/>
      <c r="M210" s="157"/>
      <c r="N210" s="157"/>
      <c r="O210" s="157"/>
      <c r="P210" s="157"/>
      <c r="Q210" s="157"/>
      <c r="R210" s="160"/>
      <c r="T210" s="161"/>
      <c r="U210" s="157"/>
      <c r="V210" s="157"/>
      <c r="W210" s="157"/>
      <c r="X210" s="157"/>
      <c r="Y210" s="157"/>
      <c r="Z210" s="157"/>
      <c r="AA210" s="162"/>
      <c r="AT210" s="163" t="s">
        <v>152</v>
      </c>
      <c r="AU210" s="163" t="s">
        <v>99</v>
      </c>
      <c r="AV210" s="10" t="s">
        <v>99</v>
      </c>
      <c r="AW210" s="10" t="s">
        <v>37</v>
      </c>
      <c r="AX210" s="10" t="s">
        <v>21</v>
      </c>
      <c r="AY210" s="163" t="s">
        <v>144</v>
      </c>
    </row>
    <row r="211" spans="2:65" s="1" customFormat="1" ht="22.5" customHeight="1" x14ac:dyDescent="0.3">
      <c r="B211" s="32"/>
      <c r="C211" s="148">
        <v>40</v>
      </c>
      <c r="D211" s="148" t="s">
        <v>145</v>
      </c>
      <c r="E211" s="149" t="s">
        <v>321</v>
      </c>
      <c r="F211" s="248" t="s">
        <v>322</v>
      </c>
      <c r="G211" s="249"/>
      <c r="H211" s="249"/>
      <c r="I211" s="249"/>
      <c r="J211" s="150" t="s">
        <v>148</v>
      </c>
      <c r="K211" s="151">
        <v>36.926000000000002</v>
      </c>
      <c r="L211" s="274"/>
      <c r="M211" s="275"/>
      <c r="N211" s="250">
        <f>ROUND(L211*K211,2)</f>
        <v>0</v>
      </c>
      <c r="O211" s="249"/>
      <c r="P211" s="249"/>
      <c r="Q211" s="249"/>
      <c r="R211" s="34"/>
      <c r="T211" s="152" t="s">
        <v>19</v>
      </c>
      <c r="U211" s="41" t="s">
        <v>45</v>
      </c>
      <c r="V211" s="153">
        <v>3.2000000000000001E-2</v>
      </c>
      <c r="W211" s="153">
        <f>V211*K211</f>
        <v>1.181632</v>
      </c>
      <c r="X211" s="153">
        <v>1E-4</v>
      </c>
      <c r="Y211" s="153">
        <f>X211*K211</f>
        <v>3.6926000000000003E-3</v>
      </c>
      <c r="Z211" s="153">
        <v>0</v>
      </c>
      <c r="AA211" s="154">
        <f>Z211*K211</f>
        <v>0</v>
      </c>
      <c r="AR211" s="18" t="s">
        <v>225</v>
      </c>
      <c r="AT211" s="18" t="s">
        <v>145</v>
      </c>
      <c r="AU211" s="18" t="s">
        <v>99</v>
      </c>
      <c r="AY211" s="18" t="s">
        <v>144</v>
      </c>
      <c r="BE211" s="155">
        <f>IF(U211="základní",N211,0)</f>
        <v>0</v>
      </c>
      <c r="BF211" s="155">
        <f>IF(U211="snížená",N211,0)</f>
        <v>0</v>
      </c>
      <c r="BG211" s="155">
        <f>IF(U211="zákl. přenesená",N211,0)</f>
        <v>0</v>
      </c>
      <c r="BH211" s="155">
        <f>IF(U211="sníž. přenesená",N211,0)</f>
        <v>0</v>
      </c>
      <c r="BI211" s="155">
        <f>IF(U211="nulová",N211,0)</f>
        <v>0</v>
      </c>
      <c r="BJ211" s="18" t="s">
        <v>21</v>
      </c>
      <c r="BK211" s="155">
        <f>ROUND(L211*K211,2)</f>
        <v>0</v>
      </c>
      <c r="BL211" s="18" t="s">
        <v>225</v>
      </c>
      <c r="BM211" s="18" t="s">
        <v>323</v>
      </c>
    </row>
    <row r="212" spans="2:65" s="10" customFormat="1" ht="22.5" customHeight="1" x14ac:dyDescent="0.3">
      <c r="B212" s="156"/>
      <c r="C212" s="157"/>
      <c r="D212" s="157"/>
      <c r="E212" s="158" t="s">
        <v>19</v>
      </c>
      <c r="F212" s="251" t="s">
        <v>324</v>
      </c>
      <c r="G212" s="252"/>
      <c r="H212" s="252"/>
      <c r="I212" s="252"/>
      <c r="J212" s="157"/>
      <c r="K212" s="159">
        <v>36.926000000000002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152</v>
      </c>
      <c r="AU212" s="163" t="s">
        <v>99</v>
      </c>
      <c r="AV212" s="10" t="s">
        <v>99</v>
      </c>
      <c r="AW212" s="10" t="s">
        <v>37</v>
      </c>
      <c r="AX212" s="10" t="s">
        <v>21</v>
      </c>
      <c r="AY212" s="163" t="s">
        <v>144</v>
      </c>
    </row>
    <row r="213" spans="2:65" s="1" customFormat="1" ht="31.5" customHeight="1" x14ac:dyDescent="0.3">
      <c r="B213" s="32"/>
      <c r="C213" s="148">
        <v>41</v>
      </c>
      <c r="D213" s="148" t="s">
        <v>145</v>
      </c>
      <c r="E213" s="149" t="s">
        <v>326</v>
      </c>
      <c r="F213" s="248" t="s">
        <v>327</v>
      </c>
      <c r="G213" s="249"/>
      <c r="H213" s="249"/>
      <c r="I213" s="249"/>
      <c r="J213" s="150" t="s">
        <v>148</v>
      </c>
      <c r="K213" s="151">
        <v>6.141</v>
      </c>
      <c r="L213" s="274"/>
      <c r="M213" s="275"/>
      <c r="N213" s="250">
        <f>ROUND(L213*K213,2)</f>
        <v>0</v>
      </c>
      <c r="O213" s="249"/>
      <c r="P213" s="249"/>
      <c r="Q213" s="249"/>
      <c r="R213" s="34"/>
      <c r="T213" s="152" t="s">
        <v>19</v>
      </c>
      <c r="U213" s="41" t="s">
        <v>45</v>
      </c>
      <c r="V213" s="153">
        <v>0.20100000000000001</v>
      </c>
      <c r="W213" s="153">
        <f>V213*K213</f>
        <v>1.2343410000000001</v>
      </c>
      <c r="X213" s="153">
        <v>0</v>
      </c>
      <c r="Y213" s="153">
        <f>X213*K213</f>
        <v>0</v>
      </c>
      <c r="Z213" s="153">
        <v>2.835E-2</v>
      </c>
      <c r="AA213" s="154">
        <f>Z213*K213</f>
        <v>0.17409735000000001</v>
      </c>
      <c r="AR213" s="18" t="s">
        <v>225</v>
      </c>
      <c r="AT213" s="18" t="s">
        <v>145</v>
      </c>
      <c r="AU213" s="18" t="s">
        <v>99</v>
      </c>
      <c r="AY213" s="18" t="s">
        <v>144</v>
      </c>
      <c r="BE213" s="155">
        <f>IF(U213="základní",N213,0)</f>
        <v>0</v>
      </c>
      <c r="BF213" s="155">
        <f>IF(U213="snížená",N213,0)</f>
        <v>0</v>
      </c>
      <c r="BG213" s="155">
        <f>IF(U213="zákl. přenesená",N213,0)</f>
        <v>0</v>
      </c>
      <c r="BH213" s="155">
        <f>IF(U213="sníž. přenesená",N213,0)</f>
        <v>0</v>
      </c>
      <c r="BI213" s="155">
        <f>IF(U213="nulová",N213,0)</f>
        <v>0</v>
      </c>
      <c r="BJ213" s="18" t="s">
        <v>21</v>
      </c>
      <c r="BK213" s="155">
        <f>ROUND(L213*K213,2)</f>
        <v>0</v>
      </c>
      <c r="BL213" s="18" t="s">
        <v>225</v>
      </c>
      <c r="BM213" s="18" t="s">
        <v>328</v>
      </c>
    </row>
    <row r="214" spans="2:65" s="10" customFormat="1" ht="22.5" customHeight="1" x14ac:dyDescent="0.3">
      <c r="B214" s="156"/>
      <c r="C214" s="157"/>
      <c r="D214" s="157"/>
      <c r="E214" s="158" t="s">
        <v>19</v>
      </c>
      <c r="F214" s="251" t="s">
        <v>301</v>
      </c>
      <c r="G214" s="252"/>
      <c r="H214" s="252"/>
      <c r="I214" s="252"/>
      <c r="J214" s="157"/>
      <c r="K214" s="159">
        <v>6.141</v>
      </c>
      <c r="L214" s="157"/>
      <c r="M214" s="157"/>
      <c r="N214" s="157"/>
      <c r="O214" s="157"/>
      <c r="P214" s="157"/>
      <c r="Q214" s="157"/>
      <c r="R214" s="160"/>
      <c r="T214" s="161"/>
      <c r="U214" s="157"/>
      <c r="V214" s="157"/>
      <c r="W214" s="157"/>
      <c r="X214" s="157"/>
      <c r="Y214" s="157"/>
      <c r="Z214" s="157"/>
      <c r="AA214" s="162"/>
      <c r="AT214" s="163" t="s">
        <v>152</v>
      </c>
      <c r="AU214" s="163" t="s">
        <v>99</v>
      </c>
      <c r="AV214" s="10" t="s">
        <v>99</v>
      </c>
      <c r="AW214" s="10" t="s">
        <v>37</v>
      </c>
      <c r="AX214" s="10" t="s">
        <v>21</v>
      </c>
      <c r="AY214" s="163" t="s">
        <v>144</v>
      </c>
    </row>
    <row r="215" spans="2:65" s="1" customFormat="1" ht="31.5" customHeight="1" x14ac:dyDescent="0.3">
      <c r="B215" s="32"/>
      <c r="C215" s="148">
        <v>42</v>
      </c>
      <c r="D215" s="148" t="s">
        <v>145</v>
      </c>
      <c r="E215" s="149" t="s">
        <v>330</v>
      </c>
      <c r="F215" s="248" t="s">
        <v>331</v>
      </c>
      <c r="G215" s="249"/>
      <c r="H215" s="249"/>
      <c r="I215" s="249"/>
      <c r="J215" s="150" t="s">
        <v>148</v>
      </c>
      <c r="K215" s="151">
        <v>58.04</v>
      </c>
      <c r="L215" s="274"/>
      <c r="M215" s="275"/>
      <c r="N215" s="250">
        <f>ROUND(L215*K215,2)</f>
        <v>0</v>
      </c>
      <c r="O215" s="249"/>
      <c r="P215" s="249"/>
      <c r="Q215" s="249"/>
      <c r="R215" s="34"/>
      <c r="T215" s="152" t="s">
        <v>19</v>
      </c>
      <c r="U215" s="41" t="s">
        <v>45</v>
      </c>
      <c r="V215" s="153">
        <v>0.36799999999999999</v>
      </c>
      <c r="W215" s="153">
        <f>V215*K215</f>
        <v>21.358719999999998</v>
      </c>
      <c r="X215" s="153">
        <v>0</v>
      </c>
      <c r="Y215" s="153">
        <f>X215*K215</f>
        <v>0</v>
      </c>
      <c r="Z215" s="153">
        <v>1.4E-2</v>
      </c>
      <c r="AA215" s="154">
        <f>Z215*K215</f>
        <v>0.81256000000000006</v>
      </c>
      <c r="AR215" s="18" t="s">
        <v>225</v>
      </c>
      <c r="AT215" s="18" t="s">
        <v>145</v>
      </c>
      <c r="AU215" s="18" t="s">
        <v>99</v>
      </c>
      <c r="AY215" s="18" t="s">
        <v>144</v>
      </c>
      <c r="BE215" s="155">
        <f>IF(U215="základní",N215,0)</f>
        <v>0</v>
      </c>
      <c r="BF215" s="155">
        <f>IF(U215="snížená",N215,0)</f>
        <v>0</v>
      </c>
      <c r="BG215" s="155">
        <f>IF(U215="zákl. přenesená",N215,0)</f>
        <v>0</v>
      </c>
      <c r="BH215" s="155">
        <f>IF(U215="sníž. přenesená",N215,0)</f>
        <v>0</v>
      </c>
      <c r="BI215" s="155">
        <f>IF(U215="nulová",N215,0)</f>
        <v>0</v>
      </c>
      <c r="BJ215" s="18" t="s">
        <v>21</v>
      </c>
      <c r="BK215" s="155">
        <f>ROUND(L215*K215,2)</f>
        <v>0</v>
      </c>
      <c r="BL215" s="18" t="s">
        <v>225</v>
      </c>
      <c r="BM215" s="18" t="s">
        <v>332</v>
      </c>
    </row>
    <row r="216" spans="2:65" s="10" customFormat="1" ht="22.5" customHeight="1" x14ac:dyDescent="0.3">
      <c r="B216" s="156"/>
      <c r="C216" s="157"/>
      <c r="D216" s="157"/>
      <c r="E216" s="158" t="s">
        <v>19</v>
      </c>
      <c r="F216" s="251" t="s">
        <v>333</v>
      </c>
      <c r="G216" s="252"/>
      <c r="H216" s="252"/>
      <c r="I216" s="252"/>
      <c r="J216" s="157"/>
      <c r="K216" s="159">
        <v>58.04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152</v>
      </c>
      <c r="AU216" s="163" t="s">
        <v>99</v>
      </c>
      <c r="AV216" s="10" t="s">
        <v>99</v>
      </c>
      <c r="AW216" s="10" t="s">
        <v>37</v>
      </c>
      <c r="AX216" s="10" t="s">
        <v>21</v>
      </c>
      <c r="AY216" s="163" t="s">
        <v>144</v>
      </c>
    </row>
    <row r="217" spans="2:65" s="1" customFormat="1" ht="44.25" customHeight="1" x14ac:dyDescent="0.3">
      <c r="B217" s="32"/>
      <c r="C217" s="148">
        <v>43</v>
      </c>
      <c r="D217" s="148" t="s">
        <v>145</v>
      </c>
      <c r="E217" s="149" t="s">
        <v>335</v>
      </c>
      <c r="F217" s="248" t="s">
        <v>336</v>
      </c>
      <c r="G217" s="249"/>
      <c r="H217" s="249"/>
      <c r="I217" s="249"/>
      <c r="J217" s="150" t="s">
        <v>148</v>
      </c>
      <c r="K217" s="151">
        <v>58.04</v>
      </c>
      <c r="L217" s="274"/>
      <c r="M217" s="275"/>
      <c r="N217" s="250">
        <f>ROUND(L217*K217,2)</f>
        <v>0</v>
      </c>
      <c r="O217" s="249"/>
      <c r="P217" s="249"/>
      <c r="Q217" s="249"/>
      <c r="R217" s="34"/>
      <c r="T217" s="152" t="s">
        <v>19</v>
      </c>
      <c r="U217" s="41" t="s">
        <v>45</v>
      </c>
      <c r="V217" s="153">
        <v>0.72799999999999998</v>
      </c>
      <c r="W217" s="153">
        <f>V217*K217</f>
        <v>42.253119999999996</v>
      </c>
      <c r="X217" s="153">
        <v>1.17E-3</v>
      </c>
      <c r="Y217" s="153">
        <f>X217*K217</f>
        <v>6.7906800000000003E-2</v>
      </c>
      <c r="Z217" s="153">
        <v>0</v>
      </c>
      <c r="AA217" s="154">
        <f>Z217*K217</f>
        <v>0</v>
      </c>
      <c r="AR217" s="18" t="s">
        <v>225</v>
      </c>
      <c r="AT217" s="18" t="s">
        <v>145</v>
      </c>
      <c r="AU217" s="18" t="s">
        <v>99</v>
      </c>
      <c r="AY217" s="18" t="s">
        <v>144</v>
      </c>
      <c r="BE217" s="155">
        <f>IF(U217="základní",N217,0)</f>
        <v>0</v>
      </c>
      <c r="BF217" s="155">
        <f>IF(U217="snížená",N217,0)</f>
        <v>0</v>
      </c>
      <c r="BG217" s="155">
        <f>IF(U217="zákl. přenesená",N217,0)</f>
        <v>0</v>
      </c>
      <c r="BH217" s="155">
        <f>IF(U217="sníž. přenesená",N217,0)</f>
        <v>0</v>
      </c>
      <c r="BI217" s="155">
        <f>IF(U217="nulová",N217,0)</f>
        <v>0</v>
      </c>
      <c r="BJ217" s="18" t="s">
        <v>21</v>
      </c>
      <c r="BK217" s="155">
        <f>ROUND(L217*K217,2)</f>
        <v>0</v>
      </c>
      <c r="BL217" s="18" t="s">
        <v>225</v>
      </c>
      <c r="BM217" s="18" t="s">
        <v>337</v>
      </c>
    </row>
    <row r="218" spans="2:65" s="10" customFormat="1" ht="22.5" customHeight="1" x14ac:dyDescent="0.3">
      <c r="B218" s="156"/>
      <c r="C218" s="157"/>
      <c r="D218" s="157"/>
      <c r="E218" s="158" t="s">
        <v>19</v>
      </c>
      <c r="F218" s="251" t="s">
        <v>333</v>
      </c>
      <c r="G218" s="252"/>
      <c r="H218" s="252"/>
      <c r="I218" s="252"/>
      <c r="J218" s="157"/>
      <c r="K218" s="159">
        <v>58.04</v>
      </c>
      <c r="L218" s="157"/>
      <c r="M218" s="157"/>
      <c r="N218" s="157"/>
      <c r="O218" s="157"/>
      <c r="P218" s="157"/>
      <c r="Q218" s="157"/>
      <c r="R218" s="160"/>
      <c r="T218" s="161"/>
      <c r="U218" s="157"/>
      <c r="V218" s="157"/>
      <c r="W218" s="157"/>
      <c r="X218" s="157"/>
      <c r="Y218" s="157"/>
      <c r="Z218" s="157"/>
      <c r="AA218" s="162"/>
      <c r="AT218" s="163" t="s">
        <v>152</v>
      </c>
      <c r="AU218" s="163" t="s">
        <v>99</v>
      </c>
      <c r="AV218" s="10" t="s">
        <v>99</v>
      </c>
      <c r="AW218" s="10" t="s">
        <v>37</v>
      </c>
      <c r="AX218" s="10" t="s">
        <v>21</v>
      </c>
      <c r="AY218" s="163" t="s">
        <v>144</v>
      </c>
    </row>
    <row r="219" spans="2:65" s="1" customFormat="1" ht="22.5" customHeight="1" x14ac:dyDescent="0.3">
      <c r="B219" s="32"/>
      <c r="C219" s="180">
        <v>44</v>
      </c>
      <c r="D219" s="180" t="s">
        <v>239</v>
      </c>
      <c r="E219" s="181" t="s">
        <v>339</v>
      </c>
      <c r="F219" s="258" t="s">
        <v>340</v>
      </c>
      <c r="G219" s="259"/>
      <c r="H219" s="259"/>
      <c r="I219" s="259"/>
      <c r="J219" s="182" t="s">
        <v>148</v>
      </c>
      <c r="K219" s="183">
        <v>60.942</v>
      </c>
      <c r="L219" s="274"/>
      <c r="M219" s="275"/>
      <c r="N219" s="260">
        <f>ROUND(L219*K219,2)</f>
        <v>0</v>
      </c>
      <c r="O219" s="249"/>
      <c r="P219" s="249"/>
      <c r="Q219" s="249"/>
      <c r="R219" s="34"/>
      <c r="T219" s="152" t="s">
        <v>19</v>
      </c>
      <c r="U219" s="41" t="s">
        <v>45</v>
      </c>
      <c r="V219" s="153">
        <v>0</v>
      </c>
      <c r="W219" s="153">
        <f>V219*K219</f>
        <v>0</v>
      </c>
      <c r="X219" s="153">
        <v>3.6700000000000001E-3</v>
      </c>
      <c r="Y219" s="153">
        <f>X219*K219</f>
        <v>0.22365714</v>
      </c>
      <c r="Z219" s="153">
        <v>0</v>
      </c>
      <c r="AA219" s="154">
        <f>Z219*K219</f>
        <v>0</v>
      </c>
      <c r="AR219" s="18" t="s">
        <v>242</v>
      </c>
      <c r="AT219" s="18" t="s">
        <v>239</v>
      </c>
      <c r="AU219" s="18" t="s">
        <v>99</v>
      </c>
      <c r="AY219" s="18" t="s">
        <v>144</v>
      </c>
      <c r="BE219" s="155">
        <f>IF(U219="základní",N219,0)</f>
        <v>0</v>
      </c>
      <c r="BF219" s="155">
        <f>IF(U219="snížená",N219,0)</f>
        <v>0</v>
      </c>
      <c r="BG219" s="155">
        <f>IF(U219="zákl. přenesená",N219,0)</f>
        <v>0</v>
      </c>
      <c r="BH219" s="155">
        <f>IF(U219="sníž. přenesená",N219,0)</f>
        <v>0</v>
      </c>
      <c r="BI219" s="155">
        <f>IF(U219="nulová",N219,0)</f>
        <v>0</v>
      </c>
      <c r="BJ219" s="18" t="s">
        <v>21</v>
      </c>
      <c r="BK219" s="155">
        <f>ROUND(L219*K219,2)</f>
        <v>0</v>
      </c>
      <c r="BL219" s="18" t="s">
        <v>225</v>
      </c>
      <c r="BM219" s="18" t="s">
        <v>341</v>
      </c>
    </row>
    <row r="220" spans="2:65" s="10" customFormat="1" ht="22.5" customHeight="1" x14ac:dyDescent="0.3">
      <c r="B220" s="156"/>
      <c r="C220" s="157"/>
      <c r="D220" s="157"/>
      <c r="E220" s="158" t="s">
        <v>19</v>
      </c>
      <c r="F220" s="251" t="s">
        <v>333</v>
      </c>
      <c r="G220" s="252"/>
      <c r="H220" s="252"/>
      <c r="I220" s="252"/>
      <c r="J220" s="157"/>
      <c r="K220" s="159">
        <v>58.04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152</v>
      </c>
      <c r="AU220" s="163" t="s">
        <v>99</v>
      </c>
      <c r="AV220" s="10" t="s">
        <v>99</v>
      </c>
      <c r="AW220" s="10" t="s">
        <v>37</v>
      </c>
      <c r="AX220" s="10" t="s">
        <v>21</v>
      </c>
      <c r="AY220" s="163" t="s">
        <v>144</v>
      </c>
    </row>
    <row r="221" spans="2:65" s="1" customFormat="1" ht="31.5" customHeight="1" x14ac:dyDescent="0.3">
      <c r="B221" s="32"/>
      <c r="C221" s="148">
        <v>45</v>
      </c>
      <c r="D221" s="148" t="s">
        <v>145</v>
      </c>
      <c r="E221" s="149" t="s">
        <v>343</v>
      </c>
      <c r="F221" s="248" t="s">
        <v>344</v>
      </c>
      <c r="G221" s="249"/>
      <c r="H221" s="249"/>
      <c r="I221" s="249"/>
      <c r="J221" s="150" t="s">
        <v>309</v>
      </c>
      <c r="K221" s="151">
        <v>30.62</v>
      </c>
      <c r="L221" s="274"/>
      <c r="M221" s="275"/>
      <c r="N221" s="250">
        <f>ROUND(L221*K221,2)</f>
        <v>0</v>
      </c>
      <c r="O221" s="249"/>
      <c r="P221" s="249"/>
      <c r="Q221" s="249"/>
      <c r="R221" s="34"/>
      <c r="T221" s="152" t="s">
        <v>19</v>
      </c>
      <c r="U221" s="41" t="s">
        <v>45</v>
      </c>
      <c r="V221" s="153">
        <v>0.16800000000000001</v>
      </c>
      <c r="W221" s="153">
        <f>V221*K221</f>
        <v>5.1441600000000003</v>
      </c>
      <c r="X221" s="153">
        <v>2.0000000000000001E-4</v>
      </c>
      <c r="Y221" s="153">
        <f>X221*K221</f>
        <v>6.1240000000000001E-3</v>
      </c>
      <c r="Z221" s="153">
        <v>0</v>
      </c>
      <c r="AA221" s="154">
        <f>Z221*K221</f>
        <v>0</v>
      </c>
      <c r="AR221" s="18" t="s">
        <v>225</v>
      </c>
      <c r="AT221" s="18" t="s">
        <v>145</v>
      </c>
      <c r="AU221" s="18" t="s">
        <v>99</v>
      </c>
      <c r="AY221" s="18" t="s">
        <v>144</v>
      </c>
      <c r="BE221" s="155">
        <f>IF(U221="základní",N221,0)</f>
        <v>0</v>
      </c>
      <c r="BF221" s="155">
        <f>IF(U221="snížená",N221,0)</f>
        <v>0</v>
      </c>
      <c r="BG221" s="155">
        <f>IF(U221="zákl. přenesená",N221,0)</f>
        <v>0</v>
      </c>
      <c r="BH221" s="155">
        <f>IF(U221="sníž. přenesená",N221,0)</f>
        <v>0</v>
      </c>
      <c r="BI221" s="155">
        <f>IF(U221="nulová",N221,0)</f>
        <v>0</v>
      </c>
      <c r="BJ221" s="18" t="s">
        <v>21</v>
      </c>
      <c r="BK221" s="155">
        <f>ROUND(L221*K221,2)</f>
        <v>0</v>
      </c>
      <c r="BL221" s="18" t="s">
        <v>225</v>
      </c>
      <c r="BM221" s="18" t="s">
        <v>345</v>
      </c>
    </row>
    <row r="222" spans="2:65" s="10" customFormat="1" ht="22.5" customHeight="1" x14ac:dyDescent="0.3">
      <c r="B222" s="156"/>
      <c r="C222" s="157"/>
      <c r="D222" s="157"/>
      <c r="E222" s="158" t="s">
        <v>19</v>
      </c>
      <c r="F222" s="251" t="s">
        <v>346</v>
      </c>
      <c r="G222" s="252"/>
      <c r="H222" s="252"/>
      <c r="I222" s="252"/>
      <c r="J222" s="157"/>
      <c r="K222" s="159">
        <v>30.62</v>
      </c>
      <c r="L222" s="157"/>
      <c r="M222" s="157"/>
      <c r="N222" s="157"/>
      <c r="O222" s="157"/>
      <c r="P222" s="157"/>
      <c r="Q222" s="157"/>
      <c r="R222" s="160"/>
      <c r="T222" s="161"/>
      <c r="U222" s="157"/>
      <c r="V222" s="157"/>
      <c r="W222" s="157"/>
      <c r="X222" s="157"/>
      <c r="Y222" s="157"/>
      <c r="Z222" s="157"/>
      <c r="AA222" s="162"/>
      <c r="AT222" s="163" t="s">
        <v>152</v>
      </c>
      <c r="AU222" s="163" t="s">
        <v>99</v>
      </c>
      <c r="AV222" s="10" t="s">
        <v>99</v>
      </c>
      <c r="AW222" s="10" t="s">
        <v>37</v>
      </c>
      <c r="AX222" s="10" t="s">
        <v>21</v>
      </c>
      <c r="AY222" s="163" t="s">
        <v>144</v>
      </c>
    </row>
    <row r="223" spans="2:65" s="1" customFormat="1" ht="22.5" customHeight="1" x14ac:dyDescent="0.3">
      <c r="B223" s="32"/>
      <c r="C223" s="148">
        <v>46</v>
      </c>
      <c r="D223" s="148" t="s">
        <v>145</v>
      </c>
      <c r="E223" s="149" t="s">
        <v>348</v>
      </c>
      <c r="F223" s="248" t="s">
        <v>349</v>
      </c>
      <c r="G223" s="249"/>
      <c r="H223" s="249"/>
      <c r="I223" s="249"/>
      <c r="J223" s="150" t="s">
        <v>148</v>
      </c>
      <c r="K223" s="151">
        <v>59.15</v>
      </c>
      <c r="L223" s="274"/>
      <c r="M223" s="275"/>
      <c r="N223" s="250">
        <f>ROUND(L223*K223,2)</f>
        <v>0</v>
      </c>
      <c r="O223" s="249"/>
      <c r="P223" s="249"/>
      <c r="Q223" s="249"/>
      <c r="R223" s="34"/>
      <c r="T223" s="152" t="s">
        <v>19</v>
      </c>
      <c r="U223" s="41" t="s">
        <v>45</v>
      </c>
      <c r="V223" s="153">
        <v>1.246</v>
      </c>
      <c r="W223" s="153">
        <f>V223*K223</f>
        <v>73.700900000000004</v>
      </c>
      <c r="X223" s="153">
        <v>5.2999999999999999E-2</v>
      </c>
      <c r="Y223" s="153">
        <f>X223*K223</f>
        <v>3.1349499999999999</v>
      </c>
      <c r="Z223" s="153">
        <v>0</v>
      </c>
      <c r="AA223" s="154">
        <f>Z223*K223</f>
        <v>0</v>
      </c>
      <c r="AR223" s="18" t="s">
        <v>225</v>
      </c>
      <c r="AT223" s="18" t="s">
        <v>145</v>
      </c>
      <c r="AU223" s="18" t="s">
        <v>99</v>
      </c>
      <c r="AY223" s="18" t="s">
        <v>144</v>
      </c>
      <c r="BE223" s="155">
        <f>IF(U223="základní",N223,0)</f>
        <v>0</v>
      </c>
      <c r="BF223" s="155">
        <f>IF(U223="snížená",N223,0)</f>
        <v>0</v>
      </c>
      <c r="BG223" s="155">
        <f>IF(U223="zákl. přenesená",N223,0)</f>
        <v>0</v>
      </c>
      <c r="BH223" s="155">
        <f>IF(U223="sníž. přenesená",N223,0)</f>
        <v>0</v>
      </c>
      <c r="BI223" s="155">
        <f>IF(U223="nulová",N223,0)</f>
        <v>0</v>
      </c>
      <c r="BJ223" s="18" t="s">
        <v>21</v>
      </c>
      <c r="BK223" s="155">
        <f>ROUND(L223*K223,2)</f>
        <v>0</v>
      </c>
      <c r="BL223" s="18" t="s">
        <v>225</v>
      </c>
      <c r="BM223" s="18" t="s">
        <v>350</v>
      </c>
    </row>
    <row r="224" spans="2:65" s="12" customFormat="1" ht="31.5" customHeight="1" x14ac:dyDescent="0.3">
      <c r="B224" s="172"/>
      <c r="C224" s="173"/>
      <c r="D224" s="173"/>
      <c r="E224" s="174" t="s">
        <v>19</v>
      </c>
      <c r="F224" s="256" t="s">
        <v>351</v>
      </c>
      <c r="G224" s="257"/>
      <c r="H224" s="257"/>
      <c r="I224" s="257"/>
      <c r="J224" s="173"/>
      <c r="K224" s="175" t="s">
        <v>19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152</v>
      </c>
      <c r="AU224" s="179" t="s">
        <v>99</v>
      </c>
      <c r="AV224" s="12" t="s">
        <v>21</v>
      </c>
      <c r="AW224" s="12" t="s">
        <v>37</v>
      </c>
      <c r="AX224" s="12" t="s">
        <v>80</v>
      </c>
      <c r="AY224" s="179" t="s">
        <v>144</v>
      </c>
    </row>
    <row r="225" spans="2:65" s="12" customFormat="1" ht="31.5" customHeight="1" x14ac:dyDescent="0.3">
      <c r="B225" s="172"/>
      <c r="C225" s="173"/>
      <c r="D225" s="173"/>
      <c r="E225" s="174" t="s">
        <v>19</v>
      </c>
      <c r="F225" s="261" t="s">
        <v>352</v>
      </c>
      <c r="G225" s="257"/>
      <c r="H225" s="257"/>
      <c r="I225" s="257"/>
      <c r="J225" s="173"/>
      <c r="K225" s="175" t="s">
        <v>19</v>
      </c>
      <c r="L225" s="173"/>
      <c r="M225" s="173"/>
      <c r="N225" s="173"/>
      <c r="O225" s="173"/>
      <c r="P225" s="173"/>
      <c r="Q225" s="173"/>
      <c r="R225" s="176"/>
      <c r="T225" s="177"/>
      <c r="U225" s="173"/>
      <c r="V225" s="173"/>
      <c r="W225" s="173"/>
      <c r="X225" s="173"/>
      <c r="Y225" s="173"/>
      <c r="Z225" s="173"/>
      <c r="AA225" s="178"/>
      <c r="AT225" s="179" t="s">
        <v>152</v>
      </c>
      <c r="AU225" s="179" t="s">
        <v>99</v>
      </c>
      <c r="AV225" s="12" t="s">
        <v>21</v>
      </c>
      <c r="AW225" s="12" t="s">
        <v>37</v>
      </c>
      <c r="AX225" s="12" t="s">
        <v>80</v>
      </c>
      <c r="AY225" s="179" t="s">
        <v>144</v>
      </c>
    </row>
    <row r="226" spans="2:65" s="10" customFormat="1" ht="22.5" customHeight="1" x14ac:dyDescent="0.3">
      <c r="B226" s="156"/>
      <c r="C226" s="157"/>
      <c r="D226" s="157"/>
      <c r="E226" s="158" t="s">
        <v>19</v>
      </c>
      <c r="F226" s="253" t="s">
        <v>280</v>
      </c>
      <c r="G226" s="252"/>
      <c r="H226" s="252"/>
      <c r="I226" s="252"/>
      <c r="J226" s="157"/>
      <c r="K226" s="159">
        <v>59.15</v>
      </c>
      <c r="L226" s="157"/>
      <c r="M226" s="157"/>
      <c r="N226" s="157"/>
      <c r="O226" s="157"/>
      <c r="P226" s="157"/>
      <c r="Q226" s="157"/>
      <c r="R226" s="160"/>
      <c r="T226" s="161"/>
      <c r="U226" s="157"/>
      <c r="V226" s="157"/>
      <c r="W226" s="157"/>
      <c r="X226" s="157"/>
      <c r="Y226" s="157"/>
      <c r="Z226" s="157"/>
      <c r="AA226" s="162"/>
      <c r="AT226" s="163" t="s">
        <v>152</v>
      </c>
      <c r="AU226" s="163" t="s">
        <v>99</v>
      </c>
      <c r="AV226" s="10" t="s">
        <v>99</v>
      </c>
      <c r="AW226" s="10" t="s">
        <v>37</v>
      </c>
      <c r="AX226" s="10" t="s">
        <v>21</v>
      </c>
      <c r="AY226" s="163" t="s">
        <v>144</v>
      </c>
    </row>
    <row r="227" spans="2:65" s="1" customFormat="1" ht="31.5" customHeight="1" x14ac:dyDescent="0.3">
      <c r="B227" s="32"/>
      <c r="C227" s="148">
        <v>47</v>
      </c>
      <c r="D227" s="148" t="s">
        <v>145</v>
      </c>
      <c r="E227" s="149" t="s">
        <v>354</v>
      </c>
      <c r="F227" s="248" t="s">
        <v>355</v>
      </c>
      <c r="G227" s="249"/>
      <c r="H227" s="249"/>
      <c r="I227" s="249"/>
      <c r="J227" s="150" t="s">
        <v>194</v>
      </c>
      <c r="K227" s="151">
        <v>3.9929999999999999</v>
      </c>
      <c r="L227" s="274"/>
      <c r="M227" s="275"/>
      <c r="N227" s="250">
        <f>ROUND(L227*K227,2)</f>
        <v>0</v>
      </c>
      <c r="O227" s="249"/>
      <c r="P227" s="249"/>
      <c r="Q227" s="249"/>
      <c r="R227" s="34"/>
      <c r="T227" s="152" t="s">
        <v>19</v>
      </c>
      <c r="U227" s="41" t="s">
        <v>45</v>
      </c>
      <c r="V227" s="153">
        <v>2.5049999999999999</v>
      </c>
      <c r="W227" s="153">
        <f>V227*K227</f>
        <v>10.002464999999999</v>
      </c>
      <c r="X227" s="153">
        <v>0</v>
      </c>
      <c r="Y227" s="153">
        <f>X227*K227</f>
        <v>0</v>
      </c>
      <c r="Z227" s="153">
        <v>0</v>
      </c>
      <c r="AA227" s="154">
        <f>Z227*K227</f>
        <v>0</v>
      </c>
      <c r="AR227" s="18" t="s">
        <v>225</v>
      </c>
      <c r="AT227" s="18" t="s">
        <v>145</v>
      </c>
      <c r="AU227" s="18" t="s">
        <v>99</v>
      </c>
      <c r="AY227" s="18" t="s">
        <v>144</v>
      </c>
      <c r="BE227" s="155">
        <f>IF(U227="základní",N227,0)</f>
        <v>0</v>
      </c>
      <c r="BF227" s="155">
        <f>IF(U227="snížená",N227,0)</f>
        <v>0</v>
      </c>
      <c r="BG227" s="155">
        <f>IF(U227="zákl. přenesená",N227,0)</f>
        <v>0</v>
      </c>
      <c r="BH227" s="155">
        <f>IF(U227="sníž. přenesená",N227,0)</f>
        <v>0</v>
      </c>
      <c r="BI227" s="155">
        <f>IF(U227="nulová",N227,0)</f>
        <v>0</v>
      </c>
      <c r="BJ227" s="18" t="s">
        <v>21</v>
      </c>
      <c r="BK227" s="155">
        <f>ROUND(L227*K227,2)</f>
        <v>0</v>
      </c>
      <c r="BL227" s="18" t="s">
        <v>225</v>
      </c>
      <c r="BM227" s="18" t="s">
        <v>356</v>
      </c>
    </row>
    <row r="228" spans="2:65" s="1" customFormat="1" ht="31.5" customHeight="1" x14ac:dyDescent="0.3">
      <c r="B228" s="32"/>
      <c r="C228" s="148">
        <v>48</v>
      </c>
      <c r="D228" s="148" t="s">
        <v>145</v>
      </c>
      <c r="E228" s="149" t="s">
        <v>358</v>
      </c>
      <c r="F228" s="248" t="s">
        <v>359</v>
      </c>
      <c r="G228" s="249"/>
      <c r="H228" s="249"/>
      <c r="I228" s="249"/>
      <c r="J228" s="150" t="s">
        <v>194</v>
      </c>
      <c r="K228" s="151">
        <v>3.9929999999999999</v>
      </c>
      <c r="L228" s="274"/>
      <c r="M228" s="275"/>
      <c r="N228" s="250">
        <f>ROUND(L228*K228,2)</f>
        <v>0</v>
      </c>
      <c r="O228" s="249"/>
      <c r="P228" s="249"/>
      <c r="Q228" s="249"/>
      <c r="R228" s="34"/>
      <c r="T228" s="152" t="s">
        <v>19</v>
      </c>
      <c r="U228" s="41" t="s">
        <v>45</v>
      </c>
      <c r="V228" s="153">
        <v>1.32</v>
      </c>
      <c r="W228" s="153">
        <f>V228*K228</f>
        <v>5.2707600000000001</v>
      </c>
      <c r="X228" s="153">
        <v>0</v>
      </c>
      <c r="Y228" s="153">
        <f>X228*K228</f>
        <v>0</v>
      </c>
      <c r="Z228" s="153">
        <v>0</v>
      </c>
      <c r="AA228" s="154">
        <f>Z228*K228</f>
        <v>0</v>
      </c>
      <c r="AR228" s="18" t="s">
        <v>225</v>
      </c>
      <c r="AT228" s="18" t="s">
        <v>145</v>
      </c>
      <c r="AU228" s="18" t="s">
        <v>99</v>
      </c>
      <c r="AY228" s="18" t="s">
        <v>144</v>
      </c>
      <c r="BE228" s="155">
        <f>IF(U228="základní",N228,0)</f>
        <v>0</v>
      </c>
      <c r="BF228" s="155">
        <f>IF(U228="snížená",N228,0)</f>
        <v>0</v>
      </c>
      <c r="BG228" s="155">
        <f>IF(U228="zákl. přenesená",N228,0)</f>
        <v>0</v>
      </c>
      <c r="BH228" s="155">
        <f>IF(U228="sníž. přenesená",N228,0)</f>
        <v>0</v>
      </c>
      <c r="BI228" s="155">
        <f>IF(U228="nulová",N228,0)</f>
        <v>0</v>
      </c>
      <c r="BJ228" s="18" t="s">
        <v>21</v>
      </c>
      <c r="BK228" s="155">
        <f>ROUND(L228*K228,2)</f>
        <v>0</v>
      </c>
      <c r="BL228" s="18" t="s">
        <v>225</v>
      </c>
      <c r="BM228" s="18" t="s">
        <v>360</v>
      </c>
    </row>
    <row r="229" spans="2:65" s="1" customFormat="1" ht="31.5" customHeight="1" x14ac:dyDescent="0.3">
      <c r="B229" s="32"/>
      <c r="C229" s="148">
        <v>49</v>
      </c>
      <c r="D229" s="148" t="s">
        <v>145</v>
      </c>
      <c r="E229" s="149" t="s">
        <v>362</v>
      </c>
      <c r="F229" s="248" t="s">
        <v>363</v>
      </c>
      <c r="G229" s="249"/>
      <c r="H229" s="249"/>
      <c r="I229" s="249"/>
      <c r="J229" s="150" t="s">
        <v>194</v>
      </c>
      <c r="K229" s="151">
        <v>3.9929999999999999</v>
      </c>
      <c r="L229" s="274"/>
      <c r="M229" s="275"/>
      <c r="N229" s="250">
        <f>ROUND(L229*K229,2)</f>
        <v>0</v>
      </c>
      <c r="O229" s="249"/>
      <c r="P229" s="249"/>
      <c r="Q229" s="249"/>
      <c r="R229" s="34"/>
      <c r="T229" s="152" t="s">
        <v>19</v>
      </c>
      <c r="U229" s="41" t="s">
        <v>45</v>
      </c>
      <c r="V229" s="153">
        <v>0.88400000000000001</v>
      </c>
      <c r="W229" s="153">
        <f>V229*K229</f>
        <v>3.5298119999999997</v>
      </c>
      <c r="X229" s="153">
        <v>0</v>
      </c>
      <c r="Y229" s="153">
        <f>X229*K229</f>
        <v>0</v>
      </c>
      <c r="Z229" s="153">
        <v>0</v>
      </c>
      <c r="AA229" s="154">
        <f>Z229*K229</f>
        <v>0</v>
      </c>
      <c r="AR229" s="18" t="s">
        <v>225</v>
      </c>
      <c r="AT229" s="18" t="s">
        <v>145</v>
      </c>
      <c r="AU229" s="18" t="s">
        <v>99</v>
      </c>
      <c r="AY229" s="18" t="s">
        <v>144</v>
      </c>
      <c r="BE229" s="155">
        <f>IF(U229="základní",N229,0)</f>
        <v>0</v>
      </c>
      <c r="BF229" s="155">
        <f>IF(U229="snížená",N229,0)</f>
        <v>0</v>
      </c>
      <c r="BG229" s="155">
        <f>IF(U229="zákl. přenesená",N229,0)</f>
        <v>0</v>
      </c>
      <c r="BH229" s="155">
        <f>IF(U229="sníž. přenesená",N229,0)</f>
        <v>0</v>
      </c>
      <c r="BI229" s="155">
        <f>IF(U229="nulová",N229,0)</f>
        <v>0</v>
      </c>
      <c r="BJ229" s="18" t="s">
        <v>21</v>
      </c>
      <c r="BK229" s="155">
        <f>ROUND(L229*K229,2)</f>
        <v>0</v>
      </c>
      <c r="BL229" s="18" t="s">
        <v>225</v>
      </c>
      <c r="BM229" s="18" t="s">
        <v>364</v>
      </c>
    </row>
    <row r="230" spans="2:65" s="9" customFormat="1" ht="29.85" customHeight="1" x14ac:dyDescent="0.3">
      <c r="B230" s="137"/>
      <c r="C230" s="138"/>
      <c r="D230" s="147" t="s">
        <v>124</v>
      </c>
      <c r="E230" s="147"/>
      <c r="F230" s="147"/>
      <c r="G230" s="147"/>
      <c r="H230" s="147"/>
      <c r="I230" s="147"/>
      <c r="J230" s="147"/>
      <c r="K230" s="147"/>
      <c r="L230" s="147"/>
      <c r="M230" s="147"/>
      <c r="N230" s="271">
        <f>BK230</f>
        <v>0</v>
      </c>
      <c r="O230" s="272"/>
      <c r="P230" s="272"/>
      <c r="Q230" s="272"/>
      <c r="R230" s="140"/>
      <c r="T230" s="141"/>
      <c r="U230" s="138"/>
      <c r="V230" s="138"/>
      <c r="W230" s="142">
        <f>SUM(W231:W245)</f>
        <v>9.884665</v>
      </c>
      <c r="X230" s="138"/>
      <c r="Y230" s="142">
        <f>SUM(Y231:Y245)</f>
        <v>1.0667765</v>
      </c>
      <c r="Z230" s="138"/>
      <c r="AA230" s="143">
        <f>SUM(AA231:AA245)</f>
        <v>0.22147475</v>
      </c>
      <c r="AR230" s="144" t="s">
        <v>99</v>
      </c>
      <c r="AT230" s="145" t="s">
        <v>79</v>
      </c>
      <c r="AU230" s="145" t="s">
        <v>21</v>
      </c>
      <c r="AY230" s="144" t="s">
        <v>144</v>
      </c>
      <c r="BK230" s="146">
        <f>SUM(BK231:BK245)</f>
        <v>0</v>
      </c>
    </row>
    <row r="231" spans="2:65" s="1" customFormat="1" ht="22.5" customHeight="1" x14ac:dyDescent="0.3">
      <c r="B231" s="32"/>
      <c r="C231" s="148">
        <v>50</v>
      </c>
      <c r="D231" s="148" t="s">
        <v>145</v>
      </c>
      <c r="E231" s="149" t="s">
        <v>366</v>
      </c>
      <c r="F231" s="248" t="s">
        <v>367</v>
      </c>
      <c r="G231" s="249"/>
      <c r="H231" s="249"/>
      <c r="I231" s="249"/>
      <c r="J231" s="150" t="s">
        <v>148</v>
      </c>
      <c r="K231" s="151">
        <v>2.2050000000000001</v>
      </c>
      <c r="L231" s="274"/>
      <c r="M231" s="275"/>
      <c r="N231" s="250">
        <f>ROUND(L231*K231,2)</f>
        <v>0</v>
      </c>
      <c r="O231" s="249"/>
      <c r="P231" s="249"/>
      <c r="Q231" s="249"/>
      <c r="R231" s="34"/>
      <c r="T231" s="152" t="s">
        <v>19</v>
      </c>
      <c r="U231" s="41" t="s">
        <v>45</v>
      </c>
      <c r="V231" s="153">
        <v>0.16400000000000001</v>
      </c>
      <c r="W231" s="153">
        <f>V231*K231</f>
        <v>0.36162000000000005</v>
      </c>
      <c r="X231" s="153">
        <v>1.5299999999999999E-2</v>
      </c>
      <c r="Y231" s="153">
        <f>X231*K231</f>
        <v>3.3736500000000003E-2</v>
      </c>
      <c r="Z231" s="153">
        <v>1.695E-2</v>
      </c>
      <c r="AA231" s="154">
        <f>Z231*K231</f>
        <v>3.7374749999999998E-2</v>
      </c>
      <c r="AR231" s="18" t="s">
        <v>225</v>
      </c>
      <c r="AT231" s="18" t="s">
        <v>145</v>
      </c>
      <c r="AU231" s="18" t="s">
        <v>99</v>
      </c>
      <c r="AY231" s="18" t="s">
        <v>144</v>
      </c>
      <c r="BE231" s="155">
        <f>IF(U231="základní",N231,0)</f>
        <v>0</v>
      </c>
      <c r="BF231" s="155">
        <f>IF(U231="snížená",N231,0)</f>
        <v>0</v>
      </c>
      <c r="BG231" s="155">
        <f>IF(U231="zákl. přenesená",N231,0)</f>
        <v>0</v>
      </c>
      <c r="BH231" s="155">
        <f>IF(U231="sníž. přenesená",N231,0)</f>
        <v>0</v>
      </c>
      <c r="BI231" s="155">
        <f>IF(U231="nulová",N231,0)</f>
        <v>0</v>
      </c>
      <c r="BJ231" s="18" t="s">
        <v>21</v>
      </c>
      <c r="BK231" s="155">
        <f>ROUND(L231*K231,2)</f>
        <v>0</v>
      </c>
      <c r="BL231" s="18" t="s">
        <v>225</v>
      </c>
      <c r="BM231" s="18" t="s">
        <v>368</v>
      </c>
    </row>
    <row r="232" spans="2:65" s="12" customFormat="1" ht="22.5" customHeight="1" x14ac:dyDescent="0.3">
      <c r="B232" s="172"/>
      <c r="C232" s="173"/>
      <c r="D232" s="173"/>
      <c r="E232" s="174" t="s">
        <v>19</v>
      </c>
      <c r="F232" s="256" t="s">
        <v>369</v>
      </c>
      <c r="G232" s="257"/>
      <c r="H232" s="257"/>
      <c r="I232" s="257"/>
      <c r="J232" s="173"/>
      <c r="K232" s="175" t="s">
        <v>19</v>
      </c>
      <c r="L232" s="173"/>
      <c r="M232" s="173"/>
      <c r="N232" s="173"/>
      <c r="O232" s="173"/>
      <c r="P232" s="173"/>
      <c r="Q232" s="173"/>
      <c r="R232" s="176"/>
      <c r="T232" s="177"/>
      <c r="U232" s="173"/>
      <c r="V232" s="173"/>
      <c r="W232" s="173"/>
      <c r="X232" s="173"/>
      <c r="Y232" s="173"/>
      <c r="Z232" s="173"/>
      <c r="AA232" s="178"/>
      <c r="AT232" s="179" t="s">
        <v>152</v>
      </c>
      <c r="AU232" s="179" t="s">
        <v>99</v>
      </c>
      <c r="AV232" s="12" t="s">
        <v>21</v>
      </c>
      <c r="AW232" s="12" t="s">
        <v>37</v>
      </c>
      <c r="AX232" s="12" t="s">
        <v>80</v>
      </c>
      <c r="AY232" s="179" t="s">
        <v>144</v>
      </c>
    </row>
    <row r="233" spans="2:65" s="10" customFormat="1" ht="22.5" customHeight="1" x14ac:dyDescent="0.3">
      <c r="B233" s="156"/>
      <c r="C233" s="157"/>
      <c r="D233" s="157"/>
      <c r="E233" s="158" t="s">
        <v>19</v>
      </c>
      <c r="F233" s="253" t="s">
        <v>370</v>
      </c>
      <c r="G233" s="252"/>
      <c r="H233" s="252"/>
      <c r="I233" s="252"/>
      <c r="J233" s="157"/>
      <c r="K233" s="159">
        <v>2.2050000000000001</v>
      </c>
      <c r="L233" s="157"/>
      <c r="M233" s="157"/>
      <c r="N233" s="157"/>
      <c r="O233" s="157"/>
      <c r="P233" s="157"/>
      <c r="Q233" s="157"/>
      <c r="R233" s="160"/>
      <c r="T233" s="161"/>
      <c r="U233" s="157"/>
      <c r="V233" s="157"/>
      <c r="W233" s="157"/>
      <c r="X233" s="157"/>
      <c r="Y233" s="157"/>
      <c r="Z233" s="157"/>
      <c r="AA233" s="162"/>
      <c r="AT233" s="163" t="s">
        <v>152</v>
      </c>
      <c r="AU233" s="163" t="s">
        <v>99</v>
      </c>
      <c r="AV233" s="10" t="s">
        <v>99</v>
      </c>
      <c r="AW233" s="10" t="s">
        <v>37</v>
      </c>
      <c r="AX233" s="10" t="s">
        <v>21</v>
      </c>
      <c r="AY233" s="163" t="s">
        <v>144</v>
      </c>
    </row>
    <row r="234" spans="2:65" s="1" customFormat="1" ht="22.5" customHeight="1" x14ac:dyDescent="0.3">
      <c r="B234" s="32"/>
      <c r="C234" s="148">
        <v>51</v>
      </c>
      <c r="D234" s="148" t="s">
        <v>145</v>
      </c>
      <c r="E234" s="149" t="s">
        <v>372</v>
      </c>
      <c r="F234" s="248" t="s">
        <v>373</v>
      </c>
      <c r="G234" s="249"/>
      <c r="H234" s="249"/>
      <c r="I234" s="249"/>
      <c r="J234" s="150" t="s">
        <v>374</v>
      </c>
      <c r="K234" s="151">
        <v>2</v>
      </c>
      <c r="L234" s="274"/>
      <c r="M234" s="275"/>
      <c r="N234" s="250">
        <f>ROUND(L234*K234,2)</f>
        <v>0</v>
      </c>
      <c r="O234" s="249"/>
      <c r="P234" s="249"/>
      <c r="Q234" s="249"/>
      <c r="R234" s="34"/>
      <c r="T234" s="152" t="s">
        <v>19</v>
      </c>
      <c r="U234" s="41" t="s">
        <v>45</v>
      </c>
      <c r="V234" s="153">
        <v>0.68200000000000005</v>
      </c>
      <c r="W234" s="153">
        <f>V234*K234</f>
        <v>1.3640000000000001</v>
      </c>
      <c r="X234" s="153">
        <v>0</v>
      </c>
      <c r="Y234" s="153">
        <f>X234*K234</f>
        <v>0</v>
      </c>
      <c r="Z234" s="153">
        <v>0</v>
      </c>
      <c r="AA234" s="154">
        <f>Z234*K234</f>
        <v>0</v>
      </c>
      <c r="AR234" s="18" t="s">
        <v>225</v>
      </c>
      <c r="AT234" s="18" t="s">
        <v>145</v>
      </c>
      <c r="AU234" s="18" t="s">
        <v>99</v>
      </c>
      <c r="AY234" s="18" t="s">
        <v>144</v>
      </c>
      <c r="BE234" s="155">
        <f>IF(U234="základní",N234,0)</f>
        <v>0</v>
      </c>
      <c r="BF234" s="155">
        <f>IF(U234="snížená",N234,0)</f>
        <v>0</v>
      </c>
      <c r="BG234" s="155">
        <f>IF(U234="zákl. přenesená",N234,0)</f>
        <v>0</v>
      </c>
      <c r="BH234" s="155">
        <f>IF(U234="sníž. přenesená",N234,0)</f>
        <v>0</v>
      </c>
      <c r="BI234" s="155">
        <f>IF(U234="nulová",N234,0)</f>
        <v>0</v>
      </c>
      <c r="BJ234" s="18" t="s">
        <v>21</v>
      </c>
      <c r="BK234" s="155">
        <f>ROUND(L234*K234,2)</f>
        <v>0</v>
      </c>
      <c r="BL234" s="18" t="s">
        <v>225</v>
      </c>
      <c r="BM234" s="18" t="s">
        <v>375</v>
      </c>
    </row>
    <row r="235" spans="2:65" s="10" customFormat="1" ht="22.5" customHeight="1" x14ac:dyDescent="0.3">
      <c r="B235" s="156"/>
      <c r="C235" s="157"/>
      <c r="D235" s="157"/>
      <c r="E235" s="158" t="s">
        <v>19</v>
      </c>
      <c r="F235" s="251" t="s">
        <v>99</v>
      </c>
      <c r="G235" s="252"/>
      <c r="H235" s="252"/>
      <c r="I235" s="252"/>
      <c r="J235" s="157"/>
      <c r="K235" s="159">
        <v>2</v>
      </c>
      <c r="L235" s="157"/>
      <c r="M235" s="157"/>
      <c r="N235" s="157"/>
      <c r="O235" s="157"/>
      <c r="P235" s="157"/>
      <c r="Q235" s="157"/>
      <c r="R235" s="160"/>
      <c r="T235" s="161"/>
      <c r="U235" s="157"/>
      <c r="V235" s="157"/>
      <c r="W235" s="157"/>
      <c r="X235" s="157"/>
      <c r="Y235" s="157"/>
      <c r="Z235" s="157"/>
      <c r="AA235" s="162"/>
      <c r="AT235" s="163" t="s">
        <v>152</v>
      </c>
      <c r="AU235" s="163" t="s">
        <v>99</v>
      </c>
      <c r="AV235" s="10" t="s">
        <v>99</v>
      </c>
      <c r="AW235" s="10" t="s">
        <v>37</v>
      </c>
      <c r="AX235" s="10" t="s">
        <v>21</v>
      </c>
      <c r="AY235" s="163" t="s">
        <v>144</v>
      </c>
    </row>
    <row r="236" spans="2:65" s="1" customFormat="1" ht="31.5" customHeight="1" x14ac:dyDescent="0.3">
      <c r="B236" s="32"/>
      <c r="C236" s="148">
        <v>52</v>
      </c>
      <c r="D236" s="148" t="s">
        <v>145</v>
      </c>
      <c r="E236" s="149" t="s">
        <v>377</v>
      </c>
      <c r="F236" s="248" t="s">
        <v>378</v>
      </c>
      <c r="G236" s="249"/>
      <c r="H236" s="249"/>
      <c r="I236" s="249"/>
      <c r="J236" s="150" t="s">
        <v>189</v>
      </c>
      <c r="K236" s="151">
        <v>4</v>
      </c>
      <c r="L236" s="274"/>
      <c r="M236" s="275"/>
      <c r="N236" s="250">
        <f>ROUND(L236*K236,2)</f>
        <v>0</v>
      </c>
      <c r="O236" s="249"/>
      <c r="P236" s="249"/>
      <c r="Q236" s="249"/>
      <c r="R236" s="34"/>
      <c r="T236" s="152" t="s">
        <v>19</v>
      </c>
      <c r="U236" s="41" t="s">
        <v>45</v>
      </c>
      <c r="V236" s="153">
        <v>0.05</v>
      </c>
      <c r="W236" s="153">
        <f>V236*K236</f>
        <v>0.2</v>
      </c>
      <c r="X236" s="153">
        <v>0</v>
      </c>
      <c r="Y236" s="153">
        <f>X236*K236</f>
        <v>0</v>
      </c>
      <c r="Z236" s="153">
        <v>2.4E-2</v>
      </c>
      <c r="AA236" s="154">
        <f>Z236*K236</f>
        <v>9.6000000000000002E-2</v>
      </c>
      <c r="AR236" s="18" t="s">
        <v>225</v>
      </c>
      <c r="AT236" s="18" t="s">
        <v>145</v>
      </c>
      <c r="AU236" s="18" t="s">
        <v>99</v>
      </c>
      <c r="AY236" s="18" t="s">
        <v>144</v>
      </c>
      <c r="BE236" s="155">
        <f>IF(U236="základní",N236,0)</f>
        <v>0</v>
      </c>
      <c r="BF236" s="155">
        <f>IF(U236="snížená",N236,0)</f>
        <v>0</v>
      </c>
      <c r="BG236" s="155">
        <f>IF(U236="zákl. přenesená",N236,0)</f>
        <v>0</v>
      </c>
      <c r="BH236" s="155">
        <f>IF(U236="sníž. přenesená",N236,0)</f>
        <v>0</v>
      </c>
      <c r="BI236" s="155">
        <f>IF(U236="nulová",N236,0)</f>
        <v>0</v>
      </c>
      <c r="BJ236" s="18" t="s">
        <v>21</v>
      </c>
      <c r="BK236" s="155">
        <f>ROUND(L236*K236,2)</f>
        <v>0</v>
      </c>
      <c r="BL236" s="18" t="s">
        <v>225</v>
      </c>
      <c r="BM236" s="18" t="s">
        <v>379</v>
      </c>
    </row>
    <row r="237" spans="2:65" s="10" customFormat="1" ht="22.5" customHeight="1" x14ac:dyDescent="0.3">
      <c r="B237" s="156"/>
      <c r="C237" s="157"/>
      <c r="D237" s="157"/>
      <c r="E237" s="158" t="s">
        <v>19</v>
      </c>
      <c r="F237" s="251" t="s">
        <v>380</v>
      </c>
      <c r="G237" s="252"/>
      <c r="H237" s="252"/>
      <c r="I237" s="252"/>
      <c r="J237" s="157"/>
      <c r="K237" s="159">
        <v>4</v>
      </c>
      <c r="L237" s="157"/>
      <c r="M237" s="157"/>
      <c r="N237" s="157"/>
      <c r="O237" s="157"/>
      <c r="P237" s="157"/>
      <c r="Q237" s="157"/>
      <c r="R237" s="160"/>
      <c r="T237" s="161"/>
      <c r="U237" s="157"/>
      <c r="V237" s="157"/>
      <c r="W237" s="157"/>
      <c r="X237" s="157"/>
      <c r="Y237" s="157"/>
      <c r="Z237" s="157"/>
      <c r="AA237" s="162"/>
      <c r="AT237" s="163" t="s">
        <v>152</v>
      </c>
      <c r="AU237" s="163" t="s">
        <v>99</v>
      </c>
      <c r="AV237" s="10" t="s">
        <v>99</v>
      </c>
      <c r="AW237" s="10" t="s">
        <v>37</v>
      </c>
      <c r="AX237" s="10" t="s">
        <v>21</v>
      </c>
      <c r="AY237" s="163" t="s">
        <v>144</v>
      </c>
    </row>
    <row r="238" spans="2:65" s="1" customFormat="1" ht="22.5" customHeight="1" x14ac:dyDescent="0.3">
      <c r="B238" s="32"/>
      <c r="C238" s="148">
        <v>53</v>
      </c>
      <c r="D238" s="148" t="s">
        <v>145</v>
      </c>
      <c r="E238" s="149" t="s">
        <v>382</v>
      </c>
      <c r="F238" s="248" t="s">
        <v>383</v>
      </c>
      <c r="G238" s="249"/>
      <c r="H238" s="249"/>
      <c r="I238" s="249"/>
      <c r="J238" s="150" t="s">
        <v>189</v>
      </c>
      <c r="K238" s="151">
        <v>2</v>
      </c>
      <c r="L238" s="274"/>
      <c r="M238" s="275"/>
      <c r="N238" s="250">
        <f>ROUND(L238*K238,2)</f>
        <v>0</v>
      </c>
      <c r="O238" s="249"/>
      <c r="P238" s="249"/>
      <c r="Q238" s="249"/>
      <c r="R238" s="34"/>
      <c r="T238" s="152" t="s">
        <v>19</v>
      </c>
      <c r="U238" s="41" t="s">
        <v>45</v>
      </c>
      <c r="V238" s="153">
        <v>1.0449999999999999</v>
      </c>
      <c r="W238" s="153">
        <f>V238*K238</f>
        <v>2.09</v>
      </c>
      <c r="X238" s="153">
        <v>0</v>
      </c>
      <c r="Y238" s="153">
        <f>X238*K238</f>
        <v>0</v>
      </c>
      <c r="Z238" s="153">
        <v>0</v>
      </c>
      <c r="AA238" s="154">
        <f>Z238*K238</f>
        <v>0</v>
      </c>
      <c r="AR238" s="18" t="s">
        <v>225</v>
      </c>
      <c r="AT238" s="18" t="s">
        <v>145</v>
      </c>
      <c r="AU238" s="18" t="s">
        <v>99</v>
      </c>
      <c r="AY238" s="18" t="s">
        <v>144</v>
      </c>
      <c r="BE238" s="155">
        <f>IF(U238="základní",N238,0)</f>
        <v>0</v>
      </c>
      <c r="BF238" s="155">
        <f>IF(U238="snížená",N238,0)</f>
        <v>0</v>
      </c>
      <c r="BG238" s="155">
        <f>IF(U238="zákl. přenesená",N238,0)</f>
        <v>0</v>
      </c>
      <c r="BH238" s="155">
        <f>IF(U238="sníž. přenesená",N238,0)</f>
        <v>0</v>
      </c>
      <c r="BI238" s="155">
        <f>IF(U238="nulová",N238,0)</f>
        <v>0</v>
      </c>
      <c r="BJ238" s="18" t="s">
        <v>21</v>
      </c>
      <c r="BK238" s="155">
        <f>ROUND(L238*K238,2)</f>
        <v>0</v>
      </c>
      <c r="BL238" s="18" t="s">
        <v>225</v>
      </c>
      <c r="BM238" s="18" t="s">
        <v>384</v>
      </c>
    </row>
    <row r="239" spans="2:65" s="10" customFormat="1" ht="22.5" customHeight="1" x14ac:dyDescent="0.3">
      <c r="B239" s="156"/>
      <c r="C239" s="157"/>
      <c r="D239" s="157"/>
      <c r="E239" s="158" t="s">
        <v>19</v>
      </c>
      <c r="F239" s="251" t="s">
        <v>99</v>
      </c>
      <c r="G239" s="252"/>
      <c r="H239" s="252"/>
      <c r="I239" s="252"/>
      <c r="J239" s="157"/>
      <c r="K239" s="159">
        <v>2</v>
      </c>
      <c r="L239" s="157"/>
      <c r="M239" s="157"/>
      <c r="N239" s="157"/>
      <c r="O239" s="157"/>
      <c r="P239" s="157"/>
      <c r="Q239" s="157"/>
      <c r="R239" s="160"/>
      <c r="T239" s="161"/>
      <c r="U239" s="157"/>
      <c r="V239" s="157"/>
      <c r="W239" s="157"/>
      <c r="X239" s="157"/>
      <c r="Y239" s="157"/>
      <c r="Z239" s="157"/>
      <c r="AA239" s="162"/>
      <c r="AT239" s="163" t="s">
        <v>152</v>
      </c>
      <c r="AU239" s="163" t="s">
        <v>99</v>
      </c>
      <c r="AV239" s="10" t="s">
        <v>99</v>
      </c>
      <c r="AW239" s="10" t="s">
        <v>37</v>
      </c>
      <c r="AX239" s="10" t="s">
        <v>21</v>
      </c>
      <c r="AY239" s="163" t="s">
        <v>144</v>
      </c>
    </row>
    <row r="240" spans="2:65" s="1" customFormat="1" ht="22.5" customHeight="1" x14ac:dyDescent="0.3">
      <c r="B240" s="32"/>
      <c r="C240" s="180">
        <v>54</v>
      </c>
      <c r="D240" s="180" t="s">
        <v>239</v>
      </c>
      <c r="E240" s="181" t="s">
        <v>386</v>
      </c>
      <c r="F240" s="258" t="s">
        <v>387</v>
      </c>
      <c r="G240" s="259"/>
      <c r="H240" s="259"/>
      <c r="I240" s="259"/>
      <c r="J240" s="182" t="s">
        <v>148</v>
      </c>
      <c r="K240" s="183">
        <v>2</v>
      </c>
      <c r="L240" s="274"/>
      <c r="M240" s="275"/>
      <c r="N240" s="260">
        <f>ROUND(L240*K240,2)</f>
        <v>0</v>
      </c>
      <c r="O240" s="249"/>
      <c r="P240" s="249"/>
      <c r="Q240" s="249"/>
      <c r="R240" s="34"/>
      <c r="T240" s="152" t="s">
        <v>19</v>
      </c>
      <c r="U240" s="41" t="s">
        <v>45</v>
      </c>
      <c r="V240" s="153">
        <v>0</v>
      </c>
      <c r="W240" s="153">
        <f>V240*K240</f>
        <v>0</v>
      </c>
      <c r="X240" s="153">
        <v>1.652E-2</v>
      </c>
      <c r="Y240" s="153">
        <f>X240*K240</f>
        <v>3.304E-2</v>
      </c>
      <c r="Z240" s="153">
        <v>0</v>
      </c>
      <c r="AA240" s="154">
        <f>Z240*K240</f>
        <v>0</v>
      </c>
      <c r="AR240" s="18" t="s">
        <v>242</v>
      </c>
      <c r="AT240" s="18" t="s">
        <v>239</v>
      </c>
      <c r="AU240" s="18" t="s">
        <v>99</v>
      </c>
      <c r="AY240" s="18" t="s">
        <v>144</v>
      </c>
      <c r="BE240" s="155">
        <f>IF(U240="základní",N240,0)</f>
        <v>0</v>
      </c>
      <c r="BF240" s="155">
        <f>IF(U240="snížená",N240,0)</f>
        <v>0</v>
      </c>
      <c r="BG240" s="155">
        <f>IF(U240="zákl. přenesená",N240,0)</f>
        <v>0</v>
      </c>
      <c r="BH240" s="155">
        <f>IF(U240="sníž. přenesená",N240,0)</f>
        <v>0</v>
      </c>
      <c r="BI240" s="155">
        <f>IF(U240="nulová",N240,0)</f>
        <v>0</v>
      </c>
      <c r="BJ240" s="18" t="s">
        <v>21</v>
      </c>
      <c r="BK240" s="155">
        <f>ROUND(L240*K240,2)</f>
        <v>0</v>
      </c>
      <c r="BL240" s="18" t="s">
        <v>225</v>
      </c>
      <c r="BM240" s="18" t="s">
        <v>388</v>
      </c>
    </row>
    <row r="241" spans="2:65" s="10" customFormat="1" ht="22.5" customHeight="1" x14ac:dyDescent="0.3">
      <c r="B241" s="156"/>
      <c r="C241" s="157"/>
      <c r="D241" s="157"/>
      <c r="E241" s="158" t="s">
        <v>19</v>
      </c>
      <c r="F241" s="251" t="s">
        <v>99</v>
      </c>
      <c r="G241" s="252"/>
      <c r="H241" s="252"/>
      <c r="I241" s="252"/>
      <c r="J241" s="157"/>
      <c r="K241" s="159">
        <v>2</v>
      </c>
      <c r="L241" s="157"/>
      <c r="M241" s="157"/>
      <c r="N241" s="157"/>
      <c r="O241" s="157"/>
      <c r="P241" s="157"/>
      <c r="Q241" s="157"/>
      <c r="R241" s="160"/>
      <c r="T241" s="161"/>
      <c r="U241" s="157"/>
      <c r="V241" s="157"/>
      <c r="W241" s="157"/>
      <c r="X241" s="157"/>
      <c r="Y241" s="157"/>
      <c r="Z241" s="157"/>
      <c r="AA241" s="162"/>
      <c r="AT241" s="163" t="s">
        <v>152</v>
      </c>
      <c r="AU241" s="163" t="s">
        <v>99</v>
      </c>
      <c r="AV241" s="10" t="s">
        <v>99</v>
      </c>
      <c r="AW241" s="10" t="s">
        <v>37</v>
      </c>
      <c r="AX241" s="10" t="s">
        <v>21</v>
      </c>
      <c r="AY241" s="163" t="s">
        <v>144</v>
      </c>
    </row>
    <row r="242" spans="2:65" s="1" customFormat="1" ht="31.5" customHeight="1" x14ac:dyDescent="0.3">
      <c r="B242" s="32"/>
      <c r="C242" s="278">
        <v>55</v>
      </c>
      <c r="D242" s="148" t="s">
        <v>145</v>
      </c>
      <c r="E242" s="149" t="s">
        <v>389</v>
      </c>
      <c r="F242" s="248" t="s">
        <v>390</v>
      </c>
      <c r="G242" s="249"/>
      <c r="H242" s="249"/>
      <c r="I242" s="249"/>
      <c r="J242" s="150" t="s">
        <v>258</v>
      </c>
      <c r="K242" s="151">
        <v>1</v>
      </c>
      <c r="L242" s="274"/>
      <c r="M242" s="275"/>
      <c r="N242" s="250">
        <f>ROUND(L242*K242,2)</f>
        <v>0</v>
      </c>
      <c r="O242" s="249"/>
      <c r="P242" s="249"/>
      <c r="Q242" s="249"/>
      <c r="R242" s="34"/>
      <c r="T242" s="152" t="s">
        <v>19</v>
      </c>
      <c r="U242" s="41" t="s">
        <v>45</v>
      </c>
      <c r="V242" s="153">
        <v>0.39</v>
      </c>
      <c r="W242" s="153">
        <f>V242*K242</f>
        <v>0.39</v>
      </c>
      <c r="X242" s="153">
        <v>1</v>
      </c>
      <c r="Y242" s="153">
        <f>X242*K242</f>
        <v>1</v>
      </c>
      <c r="Z242" s="153">
        <v>8.8099999999999998E-2</v>
      </c>
      <c r="AA242" s="154">
        <f>Z242*K242</f>
        <v>8.8099999999999998E-2</v>
      </c>
      <c r="AR242" s="18" t="s">
        <v>225</v>
      </c>
      <c r="AT242" s="18" t="s">
        <v>145</v>
      </c>
      <c r="AU242" s="18" t="s">
        <v>99</v>
      </c>
      <c r="AY242" s="18" t="s">
        <v>144</v>
      </c>
      <c r="BE242" s="155">
        <f>IF(U242="základní",N242,0)</f>
        <v>0</v>
      </c>
      <c r="BF242" s="155">
        <f>IF(U242="snížená",N242,0)</f>
        <v>0</v>
      </c>
      <c r="BG242" s="155">
        <f>IF(U242="zákl. přenesená",N242,0)</f>
        <v>0</v>
      </c>
      <c r="BH242" s="155">
        <f>IF(U242="sníž. přenesená",N242,0)</f>
        <v>0</v>
      </c>
      <c r="BI242" s="155">
        <f>IF(U242="nulová",N242,0)</f>
        <v>0</v>
      </c>
      <c r="BJ242" s="18" t="s">
        <v>21</v>
      </c>
      <c r="BK242" s="155">
        <f>ROUND(L242*K242,2)</f>
        <v>0</v>
      </c>
      <c r="BL242" s="18" t="s">
        <v>225</v>
      </c>
      <c r="BM242" s="18" t="s">
        <v>391</v>
      </c>
    </row>
    <row r="243" spans="2:65" s="1" customFormat="1" ht="31.5" customHeight="1" x14ac:dyDescent="0.3">
      <c r="B243" s="32"/>
      <c r="C243" s="148">
        <v>56</v>
      </c>
      <c r="D243" s="148" t="s">
        <v>145</v>
      </c>
      <c r="E243" s="149" t="s">
        <v>393</v>
      </c>
      <c r="F243" s="248" t="s">
        <v>394</v>
      </c>
      <c r="G243" s="249"/>
      <c r="H243" s="249"/>
      <c r="I243" s="249"/>
      <c r="J243" s="150" t="s">
        <v>194</v>
      </c>
      <c r="K243" s="151">
        <v>1.0669999999999999</v>
      </c>
      <c r="L243" s="274"/>
      <c r="M243" s="275"/>
      <c r="N243" s="250">
        <f>ROUND(L243*K243,2)</f>
        <v>0</v>
      </c>
      <c r="O243" s="249"/>
      <c r="P243" s="249"/>
      <c r="Q243" s="249"/>
      <c r="R243" s="34"/>
      <c r="T243" s="152" t="s">
        <v>19</v>
      </c>
      <c r="U243" s="41" t="s">
        <v>45</v>
      </c>
      <c r="V243" s="153">
        <v>2.4940000000000002</v>
      </c>
      <c r="W243" s="153">
        <f>V243*K243</f>
        <v>2.661098</v>
      </c>
      <c r="X243" s="153">
        <v>0</v>
      </c>
      <c r="Y243" s="153">
        <f>X243*K243</f>
        <v>0</v>
      </c>
      <c r="Z243" s="153">
        <v>0</v>
      </c>
      <c r="AA243" s="154">
        <f>Z243*K243</f>
        <v>0</v>
      </c>
      <c r="AR243" s="18" t="s">
        <v>225</v>
      </c>
      <c r="AT243" s="18" t="s">
        <v>145</v>
      </c>
      <c r="AU243" s="18" t="s">
        <v>99</v>
      </c>
      <c r="AY243" s="18" t="s">
        <v>144</v>
      </c>
      <c r="BE243" s="155">
        <f>IF(U243="základní",N243,0)</f>
        <v>0</v>
      </c>
      <c r="BF243" s="155">
        <f>IF(U243="snížená",N243,0)</f>
        <v>0</v>
      </c>
      <c r="BG243" s="155">
        <f>IF(U243="zákl. přenesená",N243,0)</f>
        <v>0</v>
      </c>
      <c r="BH243" s="155">
        <f>IF(U243="sníž. přenesená",N243,0)</f>
        <v>0</v>
      </c>
      <c r="BI243" s="155">
        <f>IF(U243="nulová",N243,0)</f>
        <v>0</v>
      </c>
      <c r="BJ243" s="18" t="s">
        <v>21</v>
      </c>
      <c r="BK243" s="155">
        <f>ROUND(L243*K243,2)</f>
        <v>0</v>
      </c>
      <c r="BL243" s="18" t="s">
        <v>225</v>
      </c>
      <c r="BM243" s="18" t="s">
        <v>395</v>
      </c>
    </row>
    <row r="244" spans="2:65" s="1" customFormat="1" ht="31.5" customHeight="1" x14ac:dyDescent="0.3">
      <c r="B244" s="32"/>
      <c r="C244" s="148">
        <v>57</v>
      </c>
      <c r="D244" s="148" t="s">
        <v>145</v>
      </c>
      <c r="E244" s="149" t="s">
        <v>397</v>
      </c>
      <c r="F244" s="248" t="s">
        <v>398</v>
      </c>
      <c r="G244" s="249"/>
      <c r="H244" s="249"/>
      <c r="I244" s="249"/>
      <c r="J244" s="150" t="s">
        <v>194</v>
      </c>
      <c r="K244" s="151">
        <v>1.0669999999999999</v>
      </c>
      <c r="L244" s="274"/>
      <c r="M244" s="275"/>
      <c r="N244" s="250">
        <f>ROUND(L244*K244,2)</f>
        <v>0</v>
      </c>
      <c r="O244" s="249"/>
      <c r="P244" s="249"/>
      <c r="Q244" s="249"/>
      <c r="R244" s="34"/>
      <c r="T244" s="152" t="s">
        <v>19</v>
      </c>
      <c r="U244" s="41" t="s">
        <v>45</v>
      </c>
      <c r="V244" s="153">
        <v>1.45</v>
      </c>
      <c r="W244" s="153">
        <f>V244*K244</f>
        <v>1.5471499999999998</v>
      </c>
      <c r="X244" s="153">
        <v>0</v>
      </c>
      <c r="Y244" s="153">
        <f>X244*K244</f>
        <v>0</v>
      </c>
      <c r="Z244" s="153">
        <v>0</v>
      </c>
      <c r="AA244" s="154">
        <f>Z244*K244</f>
        <v>0</v>
      </c>
      <c r="AR244" s="18" t="s">
        <v>225</v>
      </c>
      <c r="AT244" s="18" t="s">
        <v>145</v>
      </c>
      <c r="AU244" s="18" t="s">
        <v>99</v>
      </c>
      <c r="AY244" s="18" t="s">
        <v>144</v>
      </c>
      <c r="BE244" s="155">
        <f>IF(U244="základní",N244,0)</f>
        <v>0</v>
      </c>
      <c r="BF244" s="155">
        <f>IF(U244="snížená",N244,0)</f>
        <v>0</v>
      </c>
      <c r="BG244" s="155">
        <f>IF(U244="zákl. přenesená",N244,0)</f>
        <v>0</v>
      </c>
      <c r="BH244" s="155">
        <f>IF(U244="sníž. přenesená",N244,0)</f>
        <v>0</v>
      </c>
      <c r="BI244" s="155">
        <f>IF(U244="nulová",N244,0)</f>
        <v>0</v>
      </c>
      <c r="BJ244" s="18" t="s">
        <v>21</v>
      </c>
      <c r="BK244" s="155">
        <f>ROUND(L244*K244,2)</f>
        <v>0</v>
      </c>
      <c r="BL244" s="18" t="s">
        <v>225</v>
      </c>
      <c r="BM244" s="18" t="s">
        <v>399</v>
      </c>
    </row>
    <row r="245" spans="2:65" s="1" customFormat="1" ht="31.5" customHeight="1" x14ac:dyDescent="0.3">
      <c r="B245" s="32"/>
      <c r="C245" s="148">
        <v>58</v>
      </c>
      <c r="D245" s="148" t="s">
        <v>145</v>
      </c>
      <c r="E245" s="149" t="s">
        <v>401</v>
      </c>
      <c r="F245" s="248" t="s">
        <v>402</v>
      </c>
      <c r="G245" s="249"/>
      <c r="H245" s="249"/>
      <c r="I245" s="249"/>
      <c r="J245" s="150" t="s">
        <v>194</v>
      </c>
      <c r="K245" s="151">
        <v>1.0669999999999999</v>
      </c>
      <c r="L245" s="274"/>
      <c r="M245" s="275"/>
      <c r="N245" s="250">
        <f>ROUND(L245*K245,2)</f>
        <v>0</v>
      </c>
      <c r="O245" s="249"/>
      <c r="P245" s="249"/>
      <c r="Q245" s="249"/>
      <c r="R245" s="34"/>
      <c r="T245" s="152" t="s">
        <v>19</v>
      </c>
      <c r="U245" s="41" t="s">
        <v>45</v>
      </c>
      <c r="V245" s="153">
        <v>1.1910000000000001</v>
      </c>
      <c r="W245" s="153">
        <f>V245*K245</f>
        <v>1.270797</v>
      </c>
      <c r="X245" s="153">
        <v>0</v>
      </c>
      <c r="Y245" s="153">
        <f>X245*K245</f>
        <v>0</v>
      </c>
      <c r="Z245" s="153">
        <v>0</v>
      </c>
      <c r="AA245" s="154">
        <f>Z245*K245</f>
        <v>0</v>
      </c>
      <c r="AR245" s="18" t="s">
        <v>225</v>
      </c>
      <c r="AT245" s="18" t="s">
        <v>145</v>
      </c>
      <c r="AU245" s="18" t="s">
        <v>99</v>
      </c>
      <c r="AY245" s="18" t="s">
        <v>144</v>
      </c>
      <c r="BE245" s="155">
        <f>IF(U245="základní",N245,0)</f>
        <v>0</v>
      </c>
      <c r="BF245" s="155">
        <f>IF(U245="snížená",N245,0)</f>
        <v>0</v>
      </c>
      <c r="BG245" s="155">
        <f>IF(U245="zákl. přenesená",N245,0)</f>
        <v>0</v>
      </c>
      <c r="BH245" s="155">
        <f>IF(U245="sníž. přenesená",N245,0)</f>
        <v>0</v>
      </c>
      <c r="BI245" s="155">
        <f>IF(U245="nulová",N245,0)</f>
        <v>0</v>
      </c>
      <c r="BJ245" s="18" t="s">
        <v>21</v>
      </c>
      <c r="BK245" s="155">
        <f>ROUND(L245*K245,2)</f>
        <v>0</v>
      </c>
      <c r="BL245" s="18" t="s">
        <v>225</v>
      </c>
      <c r="BM245" s="18" t="s">
        <v>403</v>
      </c>
    </row>
    <row r="246" spans="2:65" s="9" customFormat="1" ht="29.85" customHeight="1" x14ac:dyDescent="0.3">
      <c r="B246" s="137"/>
      <c r="C246" s="138"/>
      <c r="D246" s="147" t="s">
        <v>125</v>
      </c>
      <c r="E246" s="147"/>
      <c r="F246" s="147"/>
      <c r="G246" s="147"/>
      <c r="H246" s="147"/>
      <c r="I246" s="147"/>
      <c r="J246" s="147"/>
      <c r="K246" s="147"/>
      <c r="L246" s="147"/>
      <c r="M246" s="147"/>
      <c r="N246" s="271">
        <f>BK246</f>
        <v>0</v>
      </c>
      <c r="O246" s="272"/>
      <c r="P246" s="272"/>
      <c r="Q246" s="272"/>
      <c r="R246" s="140"/>
      <c r="T246" s="141"/>
      <c r="U246" s="138"/>
      <c r="V246" s="138"/>
      <c r="W246" s="142">
        <f>SUM(W247:W265)</f>
        <v>1.5900150000000002</v>
      </c>
      <c r="X246" s="138"/>
      <c r="Y246" s="142">
        <f>SUM(Y247:Y265)</f>
        <v>8.5374000000000005E-2</v>
      </c>
      <c r="Z246" s="138"/>
      <c r="AA246" s="143">
        <f>SUM(AA247:AA265)</f>
        <v>0</v>
      </c>
      <c r="AR246" s="144" t="s">
        <v>99</v>
      </c>
      <c r="AT246" s="145" t="s">
        <v>79</v>
      </c>
      <c r="AU246" s="145" t="s">
        <v>21</v>
      </c>
      <c r="AY246" s="144" t="s">
        <v>144</v>
      </c>
      <c r="BK246" s="146">
        <f>SUM(BK247:BK265)</f>
        <v>0</v>
      </c>
    </row>
    <row r="247" spans="2:65" s="1" customFormat="1" ht="22.5" customHeight="1" x14ac:dyDescent="0.3">
      <c r="B247" s="32"/>
      <c r="C247" s="148">
        <v>59</v>
      </c>
      <c r="D247" s="148" t="s">
        <v>145</v>
      </c>
      <c r="E247" s="149" t="s">
        <v>405</v>
      </c>
      <c r="F247" s="248" t="s">
        <v>406</v>
      </c>
      <c r="G247" s="249"/>
      <c r="H247" s="249"/>
      <c r="I247" s="249"/>
      <c r="J247" s="150" t="s">
        <v>374</v>
      </c>
      <c r="K247" s="151">
        <v>1</v>
      </c>
      <c r="L247" s="274"/>
      <c r="M247" s="275"/>
      <c r="N247" s="250">
        <f>ROUND(L247*K247,2)</f>
        <v>0</v>
      </c>
      <c r="O247" s="249"/>
      <c r="P247" s="249"/>
      <c r="Q247" s="249"/>
      <c r="R247" s="34"/>
      <c r="T247" s="152" t="s">
        <v>19</v>
      </c>
      <c r="U247" s="41" t="s">
        <v>45</v>
      </c>
      <c r="V247" s="153">
        <v>0.2</v>
      </c>
      <c r="W247" s="153">
        <f>V247*K247</f>
        <v>0.2</v>
      </c>
      <c r="X247" s="153">
        <v>1E-4</v>
      </c>
      <c r="Y247" s="153">
        <f>X247*K247</f>
        <v>1E-4</v>
      </c>
      <c r="Z247" s="153">
        <v>0</v>
      </c>
      <c r="AA247" s="154">
        <f>Z247*K247</f>
        <v>0</v>
      </c>
      <c r="AR247" s="18" t="s">
        <v>225</v>
      </c>
      <c r="AT247" s="18" t="s">
        <v>145</v>
      </c>
      <c r="AU247" s="18" t="s">
        <v>99</v>
      </c>
      <c r="AY247" s="18" t="s">
        <v>144</v>
      </c>
      <c r="BE247" s="155">
        <f>IF(U247="základní",N247,0)</f>
        <v>0</v>
      </c>
      <c r="BF247" s="155">
        <f>IF(U247="snížená",N247,0)</f>
        <v>0</v>
      </c>
      <c r="BG247" s="155">
        <f>IF(U247="zákl. přenesená",N247,0)</f>
        <v>0</v>
      </c>
      <c r="BH247" s="155">
        <f>IF(U247="sníž. přenesená",N247,0)</f>
        <v>0</v>
      </c>
      <c r="BI247" s="155">
        <f>IF(U247="nulová",N247,0)</f>
        <v>0</v>
      </c>
      <c r="BJ247" s="18" t="s">
        <v>21</v>
      </c>
      <c r="BK247" s="155">
        <f>ROUND(L247*K247,2)</f>
        <v>0</v>
      </c>
      <c r="BL247" s="18" t="s">
        <v>225</v>
      </c>
      <c r="BM247" s="18" t="s">
        <v>407</v>
      </c>
    </row>
    <row r="248" spans="2:65" s="10" customFormat="1" ht="22.5" customHeight="1" x14ac:dyDescent="0.3">
      <c r="B248" s="156"/>
      <c r="C248" s="157"/>
      <c r="D248" s="157"/>
      <c r="E248" s="158" t="s">
        <v>19</v>
      </c>
      <c r="F248" s="251" t="s">
        <v>21</v>
      </c>
      <c r="G248" s="252"/>
      <c r="H248" s="252"/>
      <c r="I248" s="252"/>
      <c r="J248" s="157"/>
      <c r="K248" s="159">
        <v>1</v>
      </c>
      <c r="L248" s="157"/>
      <c r="M248" s="157"/>
      <c r="N248" s="157"/>
      <c r="O248" s="157"/>
      <c r="P248" s="157"/>
      <c r="Q248" s="157"/>
      <c r="R248" s="160"/>
      <c r="T248" s="161"/>
      <c r="U248" s="157"/>
      <c r="V248" s="157"/>
      <c r="W248" s="157"/>
      <c r="X248" s="157"/>
      <c r="Y248" s="157"/>
      <c r="Z248" s="157"/>
      <c r="AA248" s="162"/>
      <c r="AT248" s="163" t="s">
        <v>152</v>
      </c>
      <c r="AU248" s="163" t="s">
        <v>99</v>
      </c>
      <c r="AV248" s="10" t="s">
        <v>99</v>
      </c>
      <c r="AW248" s="10" t="s">
        <v>37</v>
      </c>
      <c r="AX248" s="10" t="s">
        <v>21</v>
      </c>
      <c r="AY248" s="163" t="s">
        <v>144</v>
      </c>
    </row>
    <row r="249" spans="2:65" s="1" customFormat="1" ht="22.5" customHeight="1" x14ac:dyDescent="0.3">
      <c r="B249" s="32"/>
      <c r="C249" s="148">
        <v>60</v>
      </c>
      <c r="D249" s="148" t="s">
        <v>145</v>
      </c>
      <c r="E249" s="149" t="s">
        <v>409</v>
      </c>
      <c r="F249" s="248" t="s">
        <v>410</v>
      </c>
      <c r="G249" s="249"/>
      <c r="H249" s="249"/>
      <c r="I249" s="249"/>
      <c r="J249" s="150" t="s">
        <v>374</v>
      </c>
      <c r="K249" s="151">
        <v>2</v>
      </c>
      <c r="L249" s="274"/>
      <c r="M249" s="275"/>
      <c r="N249" s="250">
        <f>ROUND(L249*K249,2)</f>
        <v>0</v>
      </c>
      <c r="O249" s="249"/>
      <c r="P249" s="249"/>
      <c r="Q249" s="249"/>
      <c r="R249" s="34"/>
      <c r="T249" s="152" t="s">
        <v>19</v>
      </c>
      <c r="U249" s="41" t="s">
        <v>45</v>
      </c>
      <c r="V249" s="153">
        <v>0.13400000000000001</v>
      </c>
      <c r="W249" s="153">
        <f>V249*K249</f>
        <v>0.26800000000000002</v>
      </c>
      <c r="X249" s="153">
        <v>1E-3</v>
      </c>
      <c r="Y249" s="153">
        <f>X249*K249</f>
        <v>2E-3</v>
      </c>
      <c r="Z249" s="153">
        <v>0</v>
      </c>
      <c r="AA249" s="154">
        <f>Z249*K249</f>
        <v>0</v>
      </c>
      <c r="AR249" s="18" t="s">
        <v>225</v>
      </c>
      <c r="AT249" s="18" t="s">
        <v>145</v>
      </c>
      <c r="AU249" s="18" t="s">
        <v>99</v>
      </c>
      <c r="AY249" s="18" t="s">
        <v>144</v>
      </c>
      <c r="BE249" s="155">
        <f>IF(U249="základní",N249,0)</f>
        <v>0</v>
      </c>
      <c r="BF249" s="155">
        <f>IF(U249="snížená",N249,0)</f>
        <v>0</v>
      </c>
      <c r="BG249" s="155">
        <f>IF(U249="zákl. přenesená",N249,0)</f>
        <v>0</v>
      </c>
      <c r="BH249" s="155">
        <f>IF(U249="sníž. přenesená",N249,0)</f>
        <v>0</v>
      </c>
      <c r="BI249" s="155">
        <f>IF(U249="nulová",N249,0)</f>
        <v>0</v>
      </c>
      <c r="BJ249" s="18" t="s">
        <v>21</v>
      </c>
      <c r="BK249" s="155">
        <f>ROUND(L249*K249,2)</f>
        <v>0</v>
      </c>
      <c r="BL249" s="18" t="s">
        <v>225</v>
      </c>
      <c r="BM249" s="18" t="s">
        <v>411</v>
      </c>
    </row>
    <row r="250" spans="2:65" s="10" customFormat="1" ht="22.5" customHeight="1" x14ac:dyDescent="0.3">
      <c r="B250" s="156"/>
      <c r="C250" s="157"/>
      <c r="D250" s="157"/>
      <c r="E250" s="158" t="s">
        <v>19</v>
      </c>
      <c r="F250" s="251" t="s">
        <v>99</v>
      </c>
      <c r="G250" s="252"/>
      <c r="H250" s="252"/>
      <c r="I250" s="252"/>
      <c r="J250" s="157"/>
      <c r="K250" s="159">
        <v>2</v>
      </c>
      <c r="L250" s="157"/>
      <c r="M250" s="157"/>
      <c r="N250" s="157"/>
      <c r="O250" s="157"/>
      <c r="P250" s="157"/>
      <c r="Q250" s="157"/>
      <c r="R250" s="160"/>
      <c r="T250" s="161"/>
      <c r="U250" s="157"/>
      <c r="V250" s="157"/>
      <c r="W250" s="157"/>
      <c r="X250" s="157"/>
      <c r="Y250" s="157"/>
      <c r="Z250" s="157"/>
      <c r="AA250" s="162"/>
      <c r="AT250" s="163" t="s">
        <v>152</v>
      </c>
      <c r="AU250" s="163" t="s">
        <v>99</v>
      </c>
      <c r="AV250" s="10" t="s">
        <v>99</v>
      </c>
      <c r="AW250" s="10" t="s">
        <v>37</v>
      </c>
      <c r="AX250" s="10" t="s">
        <v>21</v>
      </c>
      <c r="AY250" s="163" t="s">
        <v>144</v>
      </c>
    </row>
    <row r="251" spans="2:65" s="1" customFormat="1" ht="31.5" customHeight="1" x14ac:dyDescent="0.3">
      <c r="B251" s="32"/>
      <c r="C251" s="180">
        <v>61</v>
      </c>
      <c r="D251" s="180" t="s">
        <v>239</v>
      </c>
      <c r="E251" s="181" t="s">
        <v>413</v>
      </c>
      <c r="F251" s="258" t="s">
        <v>414</v>
      </c>
      <c r="G251" s="259"/>
      <c r="H251" s="259"/>
      <c r="I251" s="259"/>
      <c r="J251" s="182" t="s">
        <v>189</v>
      </c>
      <c r="K251" s="183">
        <v>2</v>
      </c>
      <c r="L251" s="274"/>
      <c r="M251" s="275"/>
      <c r="N251" s="260">
        <f>ROUND(L251*K251,2)</f>
        <v>0</v>
      </c>
      <c r="O251" s="249"/>
      <c r="P251" s="249"/>
      <c r="Q251" s="249"/>
      <c r="R251" s="34"/>
      <c r="T251" s="152" t="s">
        <v>19</v>
      </c>
      <c r="U251" s="41" t="s">
        <v>45</v>
      </c>
      <c r="V251" s="153">
        <v>0</v>
      </c>
      <c r="W251" s="153">
        <f>V251*K251</f>
        <v>0</v>
      </c>
      <c r="X251" s="153">
        <v>1.2999999999999999E-2</v>
      </c>
      <c r="Y251" s="153">
        <f>X251*K251</f>
        <v>2.5999999999999999E-2</v>
      </c>
      <c r="Z251" s="153">
        <v>0</v>
      </c>
      <c r="AA251" s="154">
        <f>Z251*K251</f>
        <v>0</v>
      </c>
      <c r="AR251" s="18" t="s">
        <v>242</v>
      </c>
      <c r="AT251" s="18" t="s">
        <v>239</v>
      </c>
      <c r="AU251" s="18" t="s">
        <v>99</v>
      </c>
      <c r="AY251" s="18" t="s">
        <v>144</v>
      </c>
      <c r="BE251" s="155">
        <f>IF(U251="základní",N251,0)</f>
        <v>0</v>
      </c>
      <c r="BF251" s="155">
        <f>IF(U251="snížená",N251,0)</f>
        <v>0</v>
      </c>
      <c r="BG251" s="155">
        <f>IF(U251="zákl. přenesená",N251,0)</f>
        <v>0</v>
      </c>
      <c r="BH251" s="155">
        <f>IF(U251="sníž. přenesená",N251,0)</f>
        <v>0</v>
      </c>
      <c r="BI251" s="155">
        <f>IF(U251="nulová",N251,0)</f>
        <v>0</v>
      </c>
      <c r="BJ251" s="18" t="s">
        <v>21</v>
      </c>
      <c r="BK251" s="155">
        <f>ROUND(L251*K251,2)</f>
        <v>0</v>
      </c>
      <c r="BL251" s="18" t="s">
        <v>225</v>
      </c>
      <c r="BM251" s="18" t="s">
        <v>415</v>
      </c>
    </row>
    <row r="252" spans="2:65" s="1" customFormat="1" ht="22.5" customHeight="1" x14ac:dyDescent="0.3">
      <c r="B252" s="32"/>
      <c r="C252" s="148">
        <v>62</v>
      </c>
      <c r="D252" s="148" t="s">
        <v>145</v>
      </c>
      <c r="E252" s="149" t="s">
        <v>417</v>
      </c>
      <c r="F252" s="248" t="s">
        <v>418</v>
      </c>
      <c r="G252" s="249"/>
      <c r="H252" s="249"/>
      <c r="I252" s="249"/>
      <c r="J252" s="150" t="s">
        <v>374</v>
      </c>
      <c r="K252" s="151">
        <v>1</v>
      </c>
      <c r="L252" s="274"/>
      <c r="M252" s="275"/>
      <c r="N252" s="250">
        <f>ROUND(L252*K252,2)</f>
        <v>0</v>
      </c>
      <c r="O252" s="249"/>
      <c r="P252" s="249"/>
      <c r="Q252" s="249"/>
      <c r="R252" s="34"/>
      <c r="T252" s="152" t="s">
        <v>19</v>
      </c>
      <c r="U252" s="41" t="s">
        <v>45</v>
      </c>
      <c r="V252" s="153">
        <v>7.4999999999999997E-2</v>
      </c>
      <c r="W252" s="153">
        <f>V252*K252</f>
        <v>7.4999999999999997E-2</v>
      </c>
      <c r="X252" s="153">
        <v>1E-3</v>
      </c>
      <c r="Y252" s="153">
        <f>X252*K252</f>
        <v>1E-3</v>
      </c>
      <c r="Z252" s="153">
        <v>0</v>
      </c>
      <c r="AA252" s="154">
        <f>Z252*K252</f>
        <v>0</v>
      </c>
      <c r="AR252" s="18" t="s">
        <v>225</v>
      </c>
      <c r="AT252" s="18" t="s">
        <v>145</v>
      </c>
      <c r="AU252" s="18" t="s">
        <v>99</v>
      </c>
      <c r="AY252" s="18" t="s">
        <v>144</v>
      </c>
      <c r="BE252" s="155">
        <f>IF(U252="základní",N252,0)</f>
        <v>0</v>
      </c>
      <c r="BF252" s="155">
        <f>IF(U252="snížená",N252,0)</f>
        <v>0</v>
      </c>
      <c r="BG252" s="155">
        <f>IF(U252="zákl. přenesená",N252,0)</f>
        <v>0</v>
      </c>
      <c r="BH252" s="155">
        <f>IF(U252="sníž. přenesená",N252,0)</f>
        <v>0</v>
      </c>
      <c r="BI252" s="155">
        <f>IF(U252="nulová",N252,0)</f>
        <v>0</v>
      </c>
      <c r="BJ252" s="18" t="s">
        <v>21</v>
      </c>
      <c r="BK252" s="155">
        <f>ROUND(L252*K252,2)</f>
        <v>0</v>
      </c>
      <c r="BL252" s="18" t="s">
        <v>225</v>
      </c>
      <c r="BM252" s="18" t="s">
        <v>419</v>
      </c>
    </row>
    <row r="253" spans="2:65" s="10" customFormat="1" ht="22.5" customHeight="1" x14ac:dyDescent="0.3">
      <c r="B253" s="156"/>
      <c r="C253" s="157"/>
      <c r="D253" s="157"/>
      <c r="E253" s="158" t="s">
        <v>19</v>
      </c>
      <c r="F253" s="251" t="s">
        <v>21</v>
      </c>
      <c r="G253" s="252"/>
      <c r="H253" s="252"/>
      <c r="I253" s="252"/>
      <c r="J253" s="157"/>
      <c r="K253" s="159">
        <v>1</v>
      </c>
      <c r="L253" s="157"/>
      <c r="M253" s="157"/>
      <c r="N253" s="157"/>
      <c r="O253" s="157"/>
      <c r="P253" s="157"/>
      <c r="Q253" s="157"/>
      <c r="R253" s="160"/>
      <c r="T253" s="161"/>
      <c r="U253" s="157"/>
      <c r="V253" s="157"/>
      <c r="W253" s="157"/>
      <c r="X253" s="157"/>
      <c r="Y253" s="157"/>
      <c r="Z253" s="157"/>
      <c r="AA253" s="162"/>
      <c r="AT253" s="163" t="s">
        <v>152</v>
      </c>
      <c r="AU253" s="163" t="s">
        <v>99</v>
      </c>
      <c r="AV253" s="10" t="s">
        <v>99</v>
      </c>
      <c r="AW253" s="10" t="s">
        <v>37</v>
      </c>
      <c r="AX253" s="10" t="s">
        <v>21</v>
      </c>
      <c r="AY253" s="163" t="s">
        <v>144</v>
      </c>
    </row>
    <row r="254" spans="2:65" s="1" customFormat="1" ht="22.5" customHeight="1" x14ac:dyDescent="0.3">
      <c r="B254" s="32"/>
      <c r="C254" s="180">
        <v>63</v>
      </c>
      <c r="D254" s="180" t="s">
        <v>239</v>
      </c>
      <c r="E254" s="181" t="s">
        <v>421</v>
      </c>
      <c r="F254" s="258" t="s">
        <v>422</v>
      </c>
      <c r="G254" s="259"/>
      <c r="H254" s="259"/>
      <c r="I254" s="259"/>
      <c r="J254" s="182" t="s">
        <v>374</v>
      </c>
      <c r="K254" s="183">
        <v>1</v>
      </c>
      <c r="L254" s="274"/>
      <c r="M254" s="275"/>
      <c r="N254" s="260">
        <f>ROUND(L254*K254,2)</f>
        <v>0</v>
      </c>
      <c r="O254" s="249"/>
      <c r="P254" s="249"/>
      <c r="Q254" s="249"/>
      <c r="R254" s="34"/>
      <c r="T254" s="152" t="s">
        <v>19</v>
      </c>
      <c r="U254" s="41" t="s">
        <v>45</v>
      </c>
      <c r="V254" s="153">
        <v>0</v>
      </c>
      <c r="W254" s="153">
        <f>V254*K254</f>
        <v>0</v>
      </c>
      <c r="X254" s="153">
        <v>5.5E-2</v>
      </c>
      <c r="Y254" s="153">
        <f>X254*K254</f>
        <v>5.5E-2</v>
      </c>
      <c r="Z254" s="153">
        <v>0</v>
      </c>
      <c r="AA254" s="154">
        <f>Z254*K254</f>
        <v>0</v>
      </c>
      <c r="AR254" s="18" t="s">
        <v>242</v>
      </c>
      <c r="AT254" s="18" t="s">
        <v>239</v>
      </c>
      <c r="AU254" s="18" t="s">
        <v>99</v>
      </c>
      <c r="AY254" s="18" t="s">
        <v>144</v>
      </c>
      <c r="BE254" s="155">
        <f>IF(U254="základní",N254,0)</f>
        <v>0</v>
      </c>
      <c r="BF254" s="155">
        <f>IF(U254="snížená",N254,0)</f>
        <v>0</v>
      </c>
      <c r="BG254" s="155">
        <f>IF(U254="zákl. přenesená",N254,0)</f>
        <v>0</v>
      </c>
      <c r="BH254" s="155">
        <f>IF(U254="sníž. přenesená",N254,0)</f>
        <v>0</v>
      </c>
      <c r="BI254" s="155">
        <f>IF(U254="nulová",N254,0)</f>
        <v>0</v>
      </c>
      <c r="BJ254" s="18" t="s">
        <v>21</v>
      </c>
      <c r="BK254" s="155">
        <f>ROUND(L254*K254,2)</f>
        <v>0</v>
      </c>
      <c r="BL254" s="18" t="s">
        <v>225</v>
      </c>
      <c r="BM254" s="18" t="s">
        <v>423</v>
      </c>
    </row>
    <row r="255" spans="2:65" s="1" customFormat="1" ht="22.5" customHeight="1" x14ac:dyDescent="0.3">
      <c r="B255" s="32"/>
      <c r="C255" s="148">
        <v>64</v>
      </c>
      <c r="D255" s="148" t="s">
        <v>145</v>
      </c>
      <c r="E255" s="149" t="s">
        <v>425</v>
      </c>
      <c r="F255" s="248" t="s">
        <v>426</v>
      </c>
      <c r="G255" s="249"/>
      <c r="H255" s="249"/>
      <c r="I255" s="249"/>
      <c r="J255" s="150" t="s">
        <v>309</v>
      </c>
      <c r="K255" s="151">
        <v>2.64</v>
      </c>
      <c r="L255" s="274"/>
      <c r="M255" s="275"/>
      <c r="N255" s="250">
        <f>ROUND(L255*K255,2)</f>
        <v>0</v>
      </c>
      <c r="O255" s="249"/>
      <c r="P255" s="249"/>
      <c r="Q255" s="249"/>
      <c r="R255" s="34"/>
      <c r="T255" s="152" t="s">
        <v>19</v>
      </c>
      <c r="U255" s="41" t="s">
        <v>45</v>
      </c>
      <c r="V255" s="153">
        <v>0.14000000000000001</v>
      </c>
      <c r="W255" s="153">
        <f>V255*K255</f>
        <v>0.36960000000000004</v>
      </c>
      <c r="X255" s="153">
        <v>1E-4</v>
      </c>
      <c r="Y255" s="153">
        <f>X255*K255</f>
        <v>2.6400000000000002E-4</v>
      </c>
      <c r="Z255" s="153">
        <v>0</v>
      </c>
      <c r="AA255" s="154">
        <f>Z255*K255</f>
        <v>0</v>
      </c>
      <c r="AR255" s="18" t="s">
        <v>225</v>
      </c>
      <c r="AT255" s="18" t="s">
        <v>145</v>
      </c>
      <c r="AU255" s="18" t="s">
        <v>99</v>
      </c>
      <c r="AY255" s="18" t="s">
        <v>144</v>
      </c>
      <c r="BE255" s="155">
        <f>IF(U255="základní",N255,0)</f>
        <v>0</v>
      </c>
      <c r="BF255" s="155">
        <f>IF(U255="snížená",N255,0)</f>
        <v>0</v>
      </c>
      <c r="BG255" s="155">
        <f>IF(U255="zákl. přenesená",N255,0)</f>
        <v>0</v>
      </c>
      <c r="BH255" s="155">
        <f>IF(U255="sníž. přenesená",N255,0)</f>
        <v>0</v>
      </c>
      <c r="BI255" s="155">
        <f>IF(U255="nulová",N255,0)</f>
        <v>0</v>
      </c>
      <c r="BJ255" s="18" t="s">
        <v>21</v>
      </c>
      <c r="BK255" s="155">
        <f>ROUND(L255*K255,2)</f>
        <v>0</v>
      </c>
      <c r="BL255" s="18" t="s">
        <v>225</v>
      </c>
      <c r="BM255" s="18" t="s">
        <v>427</v>
      </c>
    </row>
    <row r="256" spans="2:65" s="10" customFormat="1" ht="22.5" customHeight="1" x14ac:dyDescent="0.3">
      <c r="B256" s="156"/>
      <c r="C256" s="157"/>
      <c r="D256" s="157"/>
      <c r="E256" s="158" t="s">
        <v>19</v>
      </c>
      <c r="F256" s="251" t="s">
        <v>428</v>
      </c>
      <c r="G256" s="252"/>
      <c r="H256" s="252"/>
      <c r="I256" s="252"/>
      <c r="J256" s="157"/>
      <c r="K256" s="159">
        <v>2.64</v>
      </c>
      <c r="L256" s="157"/>
      <c r="M256" s="157"/>
      <c r="N256" s="157"/>
      <c r="O256" s="157"/>
      <c r="P256" s="157"/>
      <c r="Q256" s="157"/>
      <c r="R256" s="160"/>
      <c r="T256" s="161"/>
      <c r="U256" s="157"/>
      <c r="V256" s="157"/>
      <c r="W256" s="157"/>
      <c r="X256" s="157"/>
      <c r="Y256" s="157"/>
      <c r="Z256" s="157"/>
      <c r="AA256" s="162"/>
      <c r="AT256" s="163" t="s">
        <v>152</v>
      </c>
      <c r="AU256" s="163" t="s">
        <v>99</v>
      </c>
      <c r="AV256" s="10" t="s">
        <v>99</v>
      </c>
      <c r="AW256" s="10" t="s">
        <v>37</v>
      </c>
      <c r="AX256" s="10" t="s">
        <v>21</v>
      </c>
      <c r="AY256" s="163" t="s">
        <v>144</v>
      </c>
    </row>
    <row r="257" spans="2:65" s="1" customFormat="1" ht="22.5" customHeight="1" x14ac:dyDescent="0.3">
      <c r="B257" s="32"/>
      <c r="C257" s="180">
        <v>65</v>
      </c>
      <c r="D257" s="180" t="s">
        <v>239</v>
      </c>
      <c r="E257" s="181" t="s">
        <v>430</v>
      </c>
      <c r="F257" s="258" t="s">
        <v>431</v>
      </c>
      <c r="G257" s="259"/>
      <c r="H257" s="259"/>
      <c r="I257" s="259"/>
      <c r="J257" s="182" t="s">
        <v>309</v>
      </c>
      <c r="K257" s="183">
        <v>2.7</v>
      </c>
      <c r="L257" s="274"/>
      <c r="M257" s="275"/>
      <c r="N257" s="260">
        <f>ROUND(L257*K257,2)</f>
        <v>0</v>
      </c>
      <c r="O257" s="249"/>
      <c r="P257" s="249"/>
      <c r="Q257" s="249"/>
      <c r="R257" s="34"/>
      <c r="T257" s="152" t="s">
        <v>19</v>
      </c>
      <c r="U257" s="41" t="s">
        <v>45</v>
      </c>
      <c r="V257" s="153">
        <v>0</v>
      </c>
      <c r="W257" s="153">
        <f>V257*K257</f>
        <v>0</v>
      </c>
      <c r="X257" s="153">
        <v>2.9999999999999997E-4</v>
      </c>
      <c r="Y257" s="153">
        <f>X257*K257</f>
        <v>8.0999999999999996E-4</v>
      </c>
      <c r="Z257" s="153">
        <v>0</v>
      </c>
      <c r="AA257" s="154">
        <f>Z257*K257</f>
        <v>0</v>
      </c>
      <c r="AR257" s="18" t="s">
        <v>242</v>
      </c>
      <c r="AT257" s="18" t="s">
        <v>239</v>
      </c>
      <c r="AU257" s="18" t="s">
        <v>99</v>
      </c>
      <c r="AY257" s="18" t="s">
        <v>144</v>
      </c>
      <c r="BE257" s="155">
        <f>IF(U257="základní",N257,0)</f>
        <v>0</v>
      </c>
      <c r="BF257" s="155">
        <f>IF(U257="snížená",N257,0)</f>
        <v>0</v>
      </c>
      <c r="BG257" s="155">
        <f>IF(U257="zákl. přenesená",N257,0)</f>
        <v>0</v>
      </c>
      <c r="BH257" s="155">
        <f>IF(U257="sníž. přenesená",N257,0)</f>
        <v>0</v>
      </c>
      <c r="BI257" s="155">
        <f>IF(U257="nulová",N257,0)</f>
        <v>0</v>
      </c>
      <c r="BJ257" s="18" t="s">
        <v>21</v>
      </c>
      <c r="BK257" s="155">
        <f>ROUND(L257*K257,2)</f>
        <v>0</v>
      </c>
      <c r="BL257" s="18" t="s">
        <v>225</v>
      </c>
      <c r="BM257" s="18" t="s">
        <v>432</v>
      </c>
    </row>
    <row r="258" spans="2:65" s="1" customFormat="1" ht="22.5" customHeight="1" x14ac:dyDescent="0.3">
      <c r="B258" s="32"/>
      <c r="C258" s="148">
        <v>66</v>
      </c>
      <c r="D258" s="148" t="s">
        <v>145</v>
      </c>
      <c r="E258" s="149" t="s">
        <v>434</v>
      </c>
      <c r="F258" s="248" t="s">
        <v>435</v>
      </c>
      <c r="G258" s="249"/>
      <c r="H258" s="249"/>
      <c r="I258" s="249"/>
      <c r="J258" s="150" t="s">
        <v>374</v>
      </c>
      <c r="K258" s="151">
        <v>1</v>
      </c>
      <c r="L258" s="274"/>
      <c r="M258" s="275"/>
      <c r="N258" s="250">
        <f>ROUND(L258*K258,2)</f>
        <v>0</v>
      </c>
      <c r="O258" s="249"/>
      <c r="P258" s="249"/>
      <c r="Q258" s="249"/>
      <c r="R258" s="34"/>
      <c r="T258" s="152" t="s">
        <v>19</v>
      </c>
      <c r="U258" s="41" t="s">
        <v>45</v>
      </c>
      <c r="V258" s="153">
        <v>5.8000000000000003E-2</v>
      </c>
      <c r="W258" s="153">
        <f>V258*K258</f>
        <v>5.8000000000000003E-2</v>
      </c>
      <c r="X258" s="153">
        <v>5.0000000000000002E-5</v>
      </c>
      <c r="Y258" s="153">
        <f>X258*K258</f>
        <v>5.0000000000000002E-5</v>
      </c>
      <c r="Z258" s="153">
        <v>0</v>
      </c>
      <c r="AA258" s="154">
        <f>Z258*K258</f>
        <v>0</v>
      </c>
      <c r="AR258" s="18" t="s">
        <v>225</v>
      </c>
      <c r="AT258" s="18" t="s">
        <v>145</v>
      </c>
      <c r="AU258" s="18" t="s">
        <v>99</v>
      </c>
      <c r="AY258" s="18" t="s">
        <v>144</v>
      </c>
      <c r="BE258" s="155">
        <f>IF(U258="základní",N258,0)</f>
        <v>0</v>
      </c>
      <c r="BF258" s="155">
        <f>IF(U258="snížená",N258,0)</f>
        <v>0</v>
      </c>
      <c r="BG258" s="155">
        <f>IF(U258="zákl. přenesená",N258,0)</f>
        <v>0</v>
      </c>
      <c r="BH258" s="155">
        <f>IF(U258="sníž. přenesená",N258,0)</f>
        <v>0</v>
      </c>
      <c r="BI258" s="155">
        <f>IF(U258="nulová",N258,0)</f>
        <v>0</v>
      </c>
      <c r="BJ258" s="18" t="s">
        <v>21</v>
      </c>
      <c r="BK258" s="155">
        <f>ROUND(L258*K258,2)</f>
        <v>0</v>
      </c>
      <c r="BL258" s="18" t="s">
        <v>225</v>
      </c>
      <c r="BM258" s="18" t="s">
        <v>436</v>
      </c>
    </row>
    <row r="259" spans="2:65" s="10" customFormat="1" ht="22.5" customHeight="1" x14ac:dyDescent="0.3">
      <c r="B259" s="156"/>
      <c r="C259" s="157"/>
      <c r="D259" s="157"/>
      <c r="E259" s="158" t="s">
        <v>19</v>
      </c>
      <c r="F259" s="251" t="s">
        <v>21</v>
      </c>
      <c r="G259" s="252"/>
      <c r="H259" s="252"/>
      <c r="I259" s="252"/>
      <c r="J259" s="157"/>
      <c r="K259" s="159">
        <v>1</v>
      </c>
      <c r="L259" s="157"/>
      <c r="M259" s="157"/>
      <c r="N259" s="157"/>
      <c r="O259" s="157"/>
      <c r="P259" s="157"/>
      <c r="Q259" s="157"/>
      <c r="R259" s="160"/>
      <c r="T259" s="161"/>
      <c r="U259" s="157"/>
      <c r="V259" s="157"/>
      <c r="W259" s="157"/>
      <c r="X259" s="157"/>
      <c r="Y259" s="157"/>
      <c r="Z259" s="157"/>
      <c r="AA259" s="162"/>
      <c r="AT259" s="163" t="s">
        <v>152</v>
      </c>
      <c r="AU259" s="163" t="s">
        <v>99</v>
      </c>
      <c r="AV259" s="10" t="s">
        <v>99</v>
      </c>
      <c r="AW259" s="10" t="s">
        <v>37</v>
      </c>
      <c r="AX259" s="10" t="s">
        <v>21</v>
      </c>
      <c r="AY259" s="163" t="s">
        <v>144</v>
      </c>
    </row>
    <row r="260" spans="2:65" s="1" customFormat="1" ht="22.5" customHeight="1" x14ac:dyDescent="0.3">
      <c r="B260" s="32"/>
      <c r="C260" s="148">
        <v>67</v>
      </c>
      <c r="D260" s="148" t="s">
        <v>145</v>
      </c>
      <c r="E260" s="149" t="s">
        <v>438</v>
      </c>
      <c r="F260" s="248" t="s">
        <v>439</v>
      </c>
      <c r="G260" s="249"/>
      <c r="H260" s="249"/>
      <c r="I260" s="249"/>
      <c r="J260" s="150" t="s">
        <v>374</v>
      </c>
      <c r="K260" s="151">
        <v>1</v>
      </c>
      <c r="L260" s="274"/>
      <c r="M260" s="275"/>
      <c r="N260" s="250">
        <f>ROUND(L260*K260,2)</f>
        <v>0</v>
      </c>
      <c r="O260" s="249"/>
      <c r="P260" s="249"/>
      <c r="Q260" s="249"/>
      <c r="R260" s="34"/>
      <c r="T260" s="152" t="s">
        <v>19</v>
      </c>
      <c r="U260" s="41" t="s">
        <v>45</v>
      </c>
      <c r="V260" s="153">
        <v>4.4999999999999998E-2</v>
      </c>
      <c r="W260" s="153">
        <f>V260*K260</f>
        <v>4.4999999999999998E-2</v>
      </c>
      <c r="X260" s="153">
        <v>5.0000000000000002E-5</v>
      </c>
      <c r="Y260" s="153">
        <f>X260*K260</f>
        <v>5.0000000000000002E-5</v>
      </c>
      <c r="Z260" s="153">
        <v>0</v>
      </c>
      <c r="AA260" s="154">
        <f>Z260*K260</f>
        <v>0</v>
      </c>
      <c r="AR260" s="18" t="s">
        <v>225</v>
      </c>
      <c r="AT260" s="18" t="s">
        <v>145</v>
      </c>
      <c r="AU260" s="18" t="s">
        <v>99</v>
      </c>
      <c r="AY260" s="18" t="s">
        <v>144</v>
      </c>
      <c r="BE260" s="155">
        <f>IF(U260="základní",N260,0)</f>
        <v>0</v>
      </c>
      <c r="BF260" s="155">
        <f>IF(U260="snížená",N260,0)</f>
        <v>0</v>
      </c>
      <c r="BG260" s="155">
        <f>IF(U260="zákl. přenesená",N260,0)</f>
        <v>0</v>
      </c>
      <c r="BH260" s="155">
        <f>IF(U260="sníž. přenesená",N260,0)</f>
        <v>0</v>
      </c>
      <c r="BI260" s="155">
        <f>IF(U260="nulová",N260,0)</f>
        <v>0</v>
      </c>
      <c r="BJ260" s="18" t="s">
        <v>21</v>
      </c>
      <c r="BK260" s="155">
        <f>ROUND(L260*K260,2)</f>
        <v>0</v>
      </c>
      <c r="BL260" s="18" t="s">
        <v>225</v>
      </c>
      <c r="BM260" s="18" t="s">
        <v>440</v>
      </c>
    </row>
    <row r="261" spans="2:65" s="1" customFormat="1" ht="22.5" customHeight="1" x14ac:dyDescent="0.3">
      <c r="B261" s="32"/>
      <c r="C261" s="148">
        <v>68</v>
      </c>
      <c r="D261" s="148" t="s">
        <v>145</v>
      </c>
      <c r="E261" s="149" t="s">
        <v>442</v>
      </c>
      <c r="F261" s="248" t="s">
        <v>443</v>
      </c>
      <c r="G261" s="249"/>
      <c r="H261" s="249"/>
      <c r="I261" s="249"/>
      <c r="J261" s="150" t="s">
        <v>374</v>
      </c>
      <c r="K261" s="151">
        <v>2</v>
      </c>
      <c r="L261" s="274"/>
      <c r="M261" s="275"/>
      <c r="N261" s="250">
        <f>ROUND(L261*K261,2)</f>
        <v>0</v>
      </c>
      <c r="O261" s="249"/>
      <c r="P261" s="249"/>
      <c r="Q261" s="249"/>
      <c r="R261" s="34"/>
      <c r="T261" s="152" t="s">
        <v>19</v>
      </c>
      <c r="U261" s="41" t="s">
        <v>45</v>
      </c>
      <c r="V261" s="153">
        <v>4.4999999999999998E-2</v>
      </c>
      <c r="W261" s="153">
        <f>V261*K261</f>
        <v>0.09</v>
      </c>
      <c r="X261" s="153">
        <v>5.0000000000000002E-5</v>
      </c>
      <c r="Y261" s="153">
        <f>X261*K261</f>
        <v>1E-4</v>
      </c>
      <c r="Z261" s="153">
        <v>0</v>
      </c>
      <c r="AA261" s="154">
        <f>Z261*K261</f>
        <v>0</v>
      </c>
      <c r="AR261" s="18" t="s">
        <v>225</v>
      </c>
      <c r="AT261" s="18" t="s">
        <v>145</v>
      </c>
      <c r="AU261" s="18" t="s">
        <v>99</v>
      </c>
      <c r="AY261" s="18" t="s">
        <v>144</v>
      </c>
      <c r="BE261" s="155">
        <f>IF(U261="základní",N261,0)</f>
        <v>0</v>
      </c>
      <c r="BF261" s="155">
        <f>IF(U261="snížená",N261,0)</f>
        <v>0</v>
      </c>
      <c r="BG261" s="155">
        <f>IF(U261="zákl. přenesená",N261,0)</f>
        <v>0</v>
      </c>
      <c r="BH261" s="155">
        <f>IF(U261="sníž. přenesená",N261,0)</f>
        <v>0</v>
      </c>
      <c r="BI261" s="155">
        <f>IF(U261="nulová",N261,0)</f>
        <v>0</v>
      </c>
      <c r="BJ261" s="18" t="s">
        <v>21</v>
      </c>
      <c r="BK261" s="155">
        <f>ROUND(L261*K261,2)</f>
        <v>0</v>
      </c>
      <c r="BL261" s="18" t="s">
        <v>225</v>
      </c>
      <c r="BM261" s="18" t="s">
        <v>444</v>
      </c>
    </row>
    <row r="262" spans="2:65" s="10" customFormat="1" ht="22.5" customHeight="1" x14ac:dyDescent="0.3">
      <c r="B262" s="156"/>
      <c r="C262" s="157"/>
      <c r="D262" s="157"/>
      <c r="E262" s="158" t="s">
        <v>19</v>
      </c>
      <c r="F262" s="251" t="s">
        <v>99</v>
      </c>
      <c r="G262" s="252"/>
      <c r="H262" s="252"/>
      <c r="I262" s="252"/>
      <c r="J262" s="157"/>
      <c r="K262" s="159">
        <v>2</v>
      </c>
      <c r="L262" s="157"/>
      <c r="M262" s="157"/>
      <c r="N262" s="157"/>
      <c r="O262" s="157"/>
      <c r="P262" s="157"/>
      <c r="Q262" s="157"/>
      <c r="R262" s="160"/>
      <c r="T262" s="161"/>
      <c r="U262" s="157"/>
      <c r="V262" s="157"/>
      <c r="W262" s="157"/>
      <c r="X262" s="157"/>
      <c r="Y262" s="157"/>
      <c r="Z262" s="157"/>
      <c r="AA262" s="162"/>
      <c r="AT262" s="163" t="s">
        <v>152</v>
      </c>
      <c r="AU262" s="163" t="s">
        <v>99</v>
      </c>
      <c r="AV262" s="10" t="s">
        <v>99</v>
      </c>
      <c r="AW262" s="10" t="s">
        <v>37</v>
      </c>
      <c r="AX262" s="10" t="s">
        <v>21</v>
      </c>
      <c r="AY262" s="163" t="s">
        <v>144</v>
      </c>
    </row>
    <row r="263" spans="2:65" s="1" customFormat="1" ht="31.5" customHeight="1" x14ac:dyDescent="0.3">
      <c r="B263" s="32"/>
      <c r="C263" s="148">
        <v>69</v>
      </c>
      <c r="D263" s="148" t="s">
        <v>145</v>
      </c>
      <c r="E263" s="149" t="s">
        <v>446</v>
      </c>
      <c r="F263" s="248" t="s">
        <v>447</v>
      </c>
      <c r="G263" s="249"/>
      <c r="H263" s="249"/>
      <c r="I263" s="249"/>
      <c r="J263" s="150" t="s">
        <v>194</v>
      </c>
      <c r="K263" s="151">
        <v>8.5000000000000006E-2</v>
      </c>
      <c r="L263" s="274"/>
      <c r="M263" s="275"/>
      <c r="N263" s="250">
        <f>ROUND(L263*K263,2)</f>
        <v>0</v>
      </c>
      <c r="O263" s="249"/>
      <c r="P263" s="249"/>
      <c r="Q263" s="249"/>
      <c r="R263" s="34"/>
      <c r="T263" s="152" t="s">
        <v>19</v>
      </c>
      <c r="U263" s="41" t="s">
        <v>45</v>
      </c>
      <c r="V263" s="153">
        <v>3.036</v>
      </c>
      <c r="W263" s="153">
        <f>V263*K263</f>
        <v>0.25806000000000001</v>
      </c>
      <c r="X263" s="153">
        <v>0</v>
      </c>
      <c r="Y263" s="153">
        <f>X263*K263</f>
        <v>0</v>
      </c>
      <c r="Z263" s="153">
        <v>0</v>
      </c>
      <c r="AA263" s="154">
        <f>Z263*K263</f>
        <v>0</v>
      </c>
      <c r="AR263" s="18" t="s">
        <v>225</v>
      </c>
      <c r="AT263" s="18" t="s">
        <v>145</v>
      </c>
      <c r="AU263" s="18" t="s">
        <v>99</v>
      </c>
      <c r="AY263" s="18" t="s">
        <v>144</v>
      </c>
      <c r="BE263" s="155">
        <f>IF(U263="základní",N263,0)</f>
        <v>0</v>
      </c>
      <c r="BF263" s="155">
        <f>IF(U263="snížená",N263,0)</f>
        <v>0</v>
      </c>
      <c r="BG263" s="155">
        <f>IF(U263="zákl. přenesená",N263,0)</f>
        <v>0</v>
      </c>
      <c r="BH263" s="155">
        <f>IF(U263="sníž. přenesená",N263,0)</f>
        <v>0</v>
      </c>
      <c r="BI263" s="155">
        <f>IF(U263="nulová",N263,0)</f>
        <v>0</v>
      </c>
      <c r="BJ263" s="18" t="s">
        <v>21</v>
      </c>
      <c r="BK263" s="155">
        <f>ROUND(L263*K263,2)</f>
        <v>0</v>
      </c>
      <c r="BL263" s="18" t="s">
        <v>225</v>
      </c>
      <c r="BM263" s="18" t="s">
        <v>448</v>
      </c>
    </row>
    <row r="264" spans="2:65" s="1" customFormat="1" ht="31.5" customHeight="1" x14ac:dyDescent="0.3">
      <c r="B264" s="32"/>
      <c r="C264" s="148">
        <v>70</v>
      </c>
      <c r="D264" s="148" t="s">
        <v>145</v>
      </c>
      <c r="E264" s="149" t="s">
        <v>450</v>
      </c>
      <c r="F264" s="248" t="s">
        <v>451</v>
      </c>
      <c r="G264" s="249"/>
      <c r="H264" s="249"/>
      <c r="I264" s="249"/>
      <c r="J264" s="150" t="s">
        <v>194</v>
      </c>
      <c r="K264" s="151">
        <v>8.5000000000000006E-2</v>
      </c>
      <c r="L264" s="274"/>
      <c r="M264" s="275"/>
      <c r="N264" s="250">
        <f>ROUND(L264*K264,2)</f>
        <v>0</v>
      </c>
      <c r="O264" s="249"/>
      <c r="P264" s="249"/>
      <c r="Q264" s="249"/>
      <c r="R264" s="34"/>
      <c r="T264" s="152" t="s">
        <v>19</v>
      </c>
      <c r="U264" s="41" t="s">
        <v>45</v>
      </c>
      <c r="V264" s="153">
        <v>1.39</v>
      </c>
      <c r="W264" s="153">
        <f>V264*K264</f>
        <v>0.11815000000000001</v>
      </c>
      <c r="X264" s="153">
        <v>0</v>
      </c>
      <c r="Y264" s="153">
        <f>X264*K264</f>
        <v>0</v>
      </c>
      <c r="Z264" s="153">
        <v>0</v>
      </c>
      <c r="AA264" s="154">
        <f>Z264*K264</f>
        <v>0</v>
      </c>
      <c r="AR264" s="18" t="s">
        <v>225</v>
      </c>
      <c r="AT264" s="18" t="s">
        <v>145</v>
      </c>
      <c r="AU264" s="18" t="s">
        <v>99</v>
      </c>
      <c r="AY264" s="18" t="s">
        <v>144</v>
      </c>
      <c r="BE264" s="155">
        <f>IF(U264="základní",N264,0)</f>
        <v>0</v>
      </c>
      <c r="BF264" s="155">
        <f>IF(U264="snížená",N264,0)</f>
        <v>0</v>
      </c>
      <c r="BG264" s="155">
        <f>IF(U264="zákl. přenesená",N264,0)</f>
        <v>0</v>
      </c>
      <c r="BH264" s="155">
        <f>IF(U264="sníž. přenesená",N264,0)</f>
        <v>0</v>
      </c>
      <c r="BI264" s="155">
        <f>IF(U264="nulová",N264,0)</f>
        <v>0</v>
      </c>
      <c r="BJ264" s="18" t="s">
        <v>21</v>
      </c>
      <c r="BK264" s="155">
        <f>ROUND(L264*K264,2)</f>
        <v>0</v>
      </c>
      <c r="BL264" s="18" t="s">
        <v>225</v>
      </c>
      <c r="BM264" s="18" t="s">
        <v>452</v>
      </c>
    </row>
    <row r="265" spans="2:65" s="1" customFormat="1" ht="31.5" customHeight="1" x14ac:dyDescent="0.3">
      <c r="B265" s="32"/>
      <c r="C265" s="148">
        <v>71</v>
      </c>
      <c r="D265" s="148" t="s">
        <v>145</v>
      </c>
      <c r="E265" s="149" t="s">
        <v>454</v>
      </c>
      <c r="F265" s="248" t="s">
        <v>455</v>
      </c>
      <c r="G265" s="249"/>
      <c r="H265" s="249"/>
      <c r="I265" s="249"/>
      <c r="J265" s="150" t="s">
        <v>194</v>
      </c>
      <c r="K265" s="151">
        <v>8.5000000000000006E-2</v>
      </c>
      <c r="L265" s="274"/>
      <c r="M265" s="275"/>
      <c r="N265" s="250">
        <f>ROUND(L265*K265,2)</f>
        <v>0</v>
      </c>
      <c r="O265" s="249"/>
      <c r="P265" s="249"/>
      <c r="Q265" s="249"/>
      <c r="R265" s="34"/>
      <c r="T265" s="152" t="s">
        <v>19</v>
      </c>
      <c r="U265" s="41" t="s">
        <v>45</v>
      </c>
      <c r="V265" s="153">
        <v>1.2729999999999999</v>
      </c>
      <c r="W265" s="153">
        <f>V265*K265</f>
        <v>0.108205</v>
      </c>
      <c r="X265" s="153">
        <v>0</v>
      </c>
      <c r="Y265" s="153">
        <f>X265*K265</f>
        <v>0</v>
      </c>
      <c r="Z265" s="153">
        <v>0</v>
      </c>
      <c r="AA265" s="154">
        <f>Z265*K265</f>
        <v>0</v>
      </c>
      <c r="AR265" s="18" t="s">
        <v>225</v>
      </c>
      <c r="AT265" s="18" t="s">
        <v>145</v>
      </c>
      <c r="AU265" s="18" t="s">
        <v>99</v>
      </c>
      <c r="AY265" s="18" t="s">
        <v>144</v>
      </c>
      <c r="BE265" s="155">
        <f>IF(U265="základní",N265,0)</f>
        <v>0</v>
      </c>
      <c r="BF265" s="155">
        <f>IF(U265="snížená",N265,0)</f>
        <v>0</v>
      </c>
      <c r="BG265" s="155">
        <f>IF(U265="zákl. přenesená",N265,0)</f>
        <v>0</v>
      </c>
      <c r="BH265" s="155">
        <f>IF(U265="sníž. přenesená",N265,0)</f>
        <v>0</v>
      </c>
      <c r="BI265" s="155">
        <f>IF(U265="nulová",N265,0)</f>
        <v>0</v>
      </c>
      <c r="BJ265" s="18" t="s">
        <v>21</v>
      </c>
      <c r="BK265" s="155">
        <f>ROUND(L265*K265,2)</f>
        <v>0</v>
      </c>
      <c r="BL265" s="18" t="s">
        <v>225</v>
      </c>
      <c r="BM265" s="18" t="s">
        <v>456</v>
      </c>
    </row>
    <row r="266" spans="2:65" s="9" customFormat="1" ht="29.85" customHeight="1" x14ac:dyDescent="0.3">
      <c r="B266" s="137"/>
      <c r="C266" s="138"/>
      <c r="D266" s="147" t="s">
        <v>126</v>
      </c>
      <c r="E266" s="147"/>
      <c r="F266" s="147"/>
      <c r="G266" s="147"/>
      <c r="H266" s="147"/>
      <c r="I266" s="147"/>
      <c r="J266" s="147"/>
      <c r="K266" s="147"/>
      <c r="L266" s="147"/>
      <c r="M266" s="147"/>
      <c r="N266" s="271">
        <f>BK266</f>
        <v>0</v>
      </c>
      <c r="O266" s="272"/>
      <c r="P266" s="272"/>
      <c r="Q266" s="272"/>
      <c r="R266" s="140"/>
      <c r="T266" s="141"/>
      <c r="U266" s="138"/>
      <c r="V266" s="138"/>
      <c r="W266" s="142">
        <f>SUM(W267:W287)</f>
        <v>44.119292000000002</v>
      </c>
      <c r="X266" s="138"/>
      <c r="Y266" s="142">
        <f>SUM(Y267:Y287)</f>
        <v>0.56998499999999996</v>
      </c>
      <c r="Z266" s="138"/>
      <c r="AA266" s="143">
        <f>SUM(AA267:AA287)</f>
        <v>0.159716</v>
      </c>
      <c r="AR266" s="144" t="s">
        <v>99</v>
      </c>
      <c r="AT266" s="145" t="s">
        <v>79</v>
      </c>
      <c r="AU266" s="145" t="s">
        <v>21</v>
      </c>
      <c r="AY266" s="144" t="s">
        <v>144</v>
      </c>
      <c r="BK266" s="146">
        <f>SUM(BK267:BK287)</f>
        <v>0</v>
      </c>
    </row>
    <row r="267" spans="2:65" s="1" customFormat="1" ht="22.5" customHeight="1" x14ac:dyDescent="0.3">
      <c r="B267" s="32"/>
      <c r="C267" s="148">
        <v>72</v>
      </c>
      <c r="D267" s="148" t="s">
        <v>145</v>
      </c>
      <c r="E267" s="149" t="s">
        <v>458</v>
      </c>
      <c r="F267" s="248" t="s">
        <v>459</v>
      </c>
      <c r="G267" s="249"/>
      <c r="H267" s="249"/>
      <c r="I267" s="249"/>
      <c r="J267" s="150" t="s">
        <v>148</v>
      </c>
      <c r="K267" s="151">
        <v>59.15</v>
      </c>
      <c r="L267" s="274"/>
      <c r="M267" s="275"/>
      <c r="N267" s="250">
        <f>ROUND(L267*K267,2)</f>
        <v>0</v>
      </c>
      <c r="O267" s="249"/>
      <c r="P267" s="249"/>
      <c r="Q267" s="249"/>
      <c r="R267" s="34"/>
      <c r="T267" s="152" t="s">
        <v>19</v>
      </c>
      <c r="U267" s="41" t="s">
        <v>45</v>
      </c>
      <c r="V267" s="153">
        <v>3.5000000000000003E-2</v>
      </c>
      <c r="W267" s="153">
        <f>V267*K267</f>
        <v>2.0702500000000001</v>
      </c>
      <c r="X267" s="153">
        <v>0</v>
      </c>
      <c r="Y267" s="153">
        <f>X267*K267</f>
        <v>0</v>
      </c>
      <c r="Z267" s="153">
        <v>0</v>
      </c>
      <c r="AA267" s="154">
        <f>Z267*K267</f>
        <v>0</v>
      </c>
      <c r="AR267" s="18" t="s">
        <v>225</v>
      </c>
      <c r="AT267" s="18" t="s">
        <v>145</v>
      </c>
      <c r="AU267" s="18" t="s">
        <v>99</v>
      </c>
      <c r="AY267" s="18" t="s">
        <v>144</v>
      </c>
      <c r="BE267" s="155">
        <f>IF(U267="základní",N267,0)</f>
        <v>0</v>
      </c>
      <c r="BF267" s="155">
        <f>IF(U267="snížená",N267,0)</f>
        <v>0</v>
      </c>
      <c r="BG267" s="155">
        <f>IF(U267="zákl. přenesená",N267,0)</f>
        <v>0</v>
      </c>
      <c r="BH267" s="155">
        <f>IF(U267="sníž. přenesená",N267,0)</f>
        <v>0</v>
      </c>
      <c r="BI267" s="155">
        <f>IF(U267="nulová",N267,0)</f>
        <v>0</v>
      </c>
      <c r="BJ267" s="18" t="s">
        <v>21</v>
      </c>
      <c r="BK267" s="155">
        <f>ROUND(L267*K267,2)</f>
        <v>0</v>
      </c>
      <c r="BL267" s="18" t="s">
        <v>225</v>
      </c>
      <c r="BM267" s="18" t="s">
        <v>460</v>
      </c>
    </row>
    <row r="268" spans="2:65" s="10" customFormat="1" ht="22.5" customHeight="1" x14ac:dyDescent="0.3">
      <c r="B268" s="156"/>
      <c r="C268" s="157"/>
      <c r="D268" s="157"/>
      <c r="E268" s="158" t="s">
        <v>19</v>
      </c>
      <c r="F268" s="251" t="s">
        <v>280</v>
      </c>
      <c r="G268" s="252"/>
      <c r="H268" s="252"/>
      <c r="I268" s="252"/>
      <c r="J268" s="157"/>
      <c r="K268" s="159">
        <v>59.15</v>
      </c>
      <c r="L268" s="157"/>
      <c r="M268" s="157"/>
      <c r="N268" s="157"/>
      <c r="O268" s="157"/>
      <c r="P268" s="157"/>
      <c r="Q268" s="157"/>
      <c r="R268" s="160"/>
      <c r="T268" s="161"/>
      <c r="U268" s="157"/>
      <c r="V268" s="157"/>
      <c r="W268" s="157"/>
      <c r="X268" s="157"/>
      <c r="Y268" s="157"/>
      <c r="Z268" s="157"/>
      <c r="AA268" s="162"/>
      <c r="AT268" s="163" t="s">
        <v>152</v>
      </c>
      <c r="AU268" s="163" t="s">
        <v>99</v>
      </c>
      <c r="AV268" s="10" t="s">
        <v>99</v>
      </c>
      <c r="AW268" s="10" t="s">
        <v>37</v>
      </c>
      <c r="AX268" s="10" t="s">
        <v>21</v>
      </c>
      <c r="AY268" s="163" t="s">
        <v>144</v>
      </c>
    </row>
    <row r="269" spans="2:65" s="1" customFormat="1" ht="22.5" customHeight="1" x14ac:dyDescent="0.3">
      <c r="B269" s="32"/>
      <c r="C269" s="148">
        <v>73</v>
      </c>
      <c r="D269" s="148" t="s">
        <v>145</v>
      </c>
      <c r="E269" s="149" t="s">
        <v>462</v>
      </c>
      <c r="F269" s="248" t="s">
        <v>463</v>
      </c>
      <c r="G269" s="249"/>
      <c r="H269" s="249"/>
      <c r="I269" s="249"/>
      <c r="J269" s="150" t="s">
        <v>148</v>
      </c>
      <c r="K269" s="151">
        <v>59.15</v>
      </c>
      <c r="L269" s="274"/>
      <c r="M269" s="275"/>
      <c r="N269" s="250">
        <f>ROUND(L269*K269,2)</f>
        <v>0</v>
      </c>
      <c r="O269" s="249"/>
      <c r="P269" s="249"/>
      <c r="Q269" s="249"/>
      <c r="R269" s="34"/>
      <c r="T269" s="152" t="s">
        <v>19</v>
      </c>
      <c r="U269" s="41" t="s">
        <v>45</v>
      </c>
      <c r="V269" s="153">
        <v>2.4E-2</v>
      </c>
      <c r="W269" s="153">
        <f>V269*K269</f>
        <v>1.4196</v>
      </c>
      <c r="X269" s="153">
        <v>0</v>
      </c>
      <c r="Y269" s="153">
        <f>X269*K269</f>
        <v>0</v>
      </c>
      <c r="Z269" s="153">
        <v>0</v>
      </c>
      <c r="AA269" s="154">
        <f>Z269*K269</f>
        <v>0</v>
      </c>
      <c r="AR269" s="18" t="s">
        <v>225</v>
      </c>
      <c r="AT269" s="18" t="s">
        <v>145</v>
      </c>
      <c r="AU269" s="18" t="s">
        <v>99</v>
      </c>
      <c r="AY269" s="18" t="s">
        <v>144</v>
      </c>
      <c r="BE269" s="155">
        <f>IF(U269="základní",N269,0)</f>
        <v>0</v>
      </c>
      <c r="BF269" s="155">
        <f>IF(U269="snížená",N269,0)</f>
        <v>0</v>
      </c>
      <c r="BG269" s="155">
        <f>IF(U269="zákl. přenesená",N269,0)</f>
        <v>0</v>
      </c>
      <c r="BH269" s="155">
        <f>IF(U269="sníž. přenesená",N269,0)</f>
        <v>0</v>
      </c>
      <c r="BI269" s="155">
        <f>IF(U269="nulová",N269,0)</f>
        <v>0</v>
      </c>
      <c r="BJ269" s="18" t="s">
        <v>21</v>
      </c>
      <c r="BK269" s="155">
        <f>ROUND(L269*K269,2)</f>
        <v>0</v>
      </c>
      <c r="BL269" s="18" t="s">
        <v>225</v>
      </c>
      <c r="BM269" s="18" t="s">
        <v>464</v>
      </c>
    </row>
    <row r="270" spans="2:65" s="10" customFormat="1" ht="22.5" customHeight="1" x14ac:dyDescent="0.3">
      <c r="B270" s="156"/>
      <c r="C270" s="157"/>
      <c r="D270" s="157"/>
      <c r="E270" s="158" t="s">
        <v>19</v>
      </c>
      <c r="F270" s="251" t="s">
        <v>280</v>
      </c>
      <c r="G270" s="252"/>
      <c r="H270" s="252"/>
      <c r="I270" s="252"/>
      <c r="J270" s="157"/>
      <c r="K270" s="159">
        <v>59.15</v>
      </c>
      <c r="L270" s="157"/>
      <c r="M270" s="157"/>
      <c r="N270" s="157"/>
      <c r="O270" s="157"/>
      <c r="P270" s="157"/>
      <c r="Q270" s="157"/>
      <c r="R270" s="160"/>
      <c r="T270" s="161"/>
      <c r="U270" s="157"/>
      <c r="V270" s="157"/>
      <c r="W270" s="157"/>
      <c r="X270" s="157"/>
      <c r="Y270" s="157"/>
      <c r="Z270" s="157"/>
      <c r="AA270" s="162"/>
      <c r="AT270" s="163" t="s">
        <v>152</v>
      </c>
      <c r="AU270" s="163" t="s">
        <v>99</v>
      </c>
      <c r="AV270" s="10" t="s">
        <v>99</v>
      </c>
      <c r="AW270" s="10" t="s">
        <v>37</v>
      </c>
      <c r="AX270" s="10" t="s">
        <v>21</v>
      </c>
      <c r="AY270" s="163" t="s">
        <v>144</v>
      </c>
    </row>
    <row r="271" spans="2:65" s="1" customFormat="1" ht="31.5" customHeight="1" x14ac:dyDescent="0.3">
      <c r="B271" s="32"/>
      <c r="C271" s="148">
        <v>74</v>
      </c>
      <c r="D271" s="148" t="s">
        <v>145</v>
      </c>
      <c r="E271" s="149" t="s">
        <v>466</v>
      </c>
      <c r="F271" s="248" t="s">
        <v>467</v>
      </c>
      <c r="G271" s="249"/>
      <c r="H271" s="249"/>
      <c r="I271" s="249"/>
      <c r="J271" s="150" t="s">
        <v>148</v>
      </c>
      <c r="K271" s="151">
        <v>60.23</v>
      </c>
      <c r="L271" s="274"/>
      <c r="M271" s="275"/>
      <c r="N271" s="250">
        <f>ROUND(L271*K271,2)</f>
        <v>0</v>
      </c>
      <c r="O271" s="249"/>
      <c r="P271" s="249"/>
      <c r="Q271" s="249"/>
      <c r="R271" s="34"/>
      <c r="T271" s="152" t="s">
        <v>19</v>
      </c>
      <c r="U271" s="41" t="s">
        <v>45</v>
      </c>
      <c r="V271" s="153">
        <v>0.192</v>
      </c>
      <c r="W271" s="153">
        <f>V271*K271</f>
        <v>11.564159999999999</v>
      </c>
      <c r="X271" s="153">
        <v>4.4999999999999997E-3</v>
      </c>
      <c r="Y271" s="153">
        <f>X271*K271</f>
        <v>0.27103499999999997</v>
      </c>
      <c r="Z271" s="153">
        <v>0</v>
      </c>
      <c r="AA271" s="154">
        <f>Z271*K271</f>
        <v>0</v>
      </c>
      <c r="AR271" s="18" t="s">
        <v>225</v>
      </c>
      <c r="AT271" s="18" t="s">
        <v>145</v>
      </c>
      <c r="AU271" s="18" t="s">
        <v>99</v>
      </c>
      <c r="AY271" s="18" t="s">
        <v>144</v>
      </c>
      <c r="BE271" s="155">
        <f>IF(U271="základní",N271,0)</f>
        <v>0</v>
      </c>
      <c r="BF271" s="155">
        <f>IF(U271="snížená",N271,0)</f>
        <v>0</v>
      </c>
      <c r="BG271" s="155">
        <f>IF(U271="zákl. přenesená",N271,0)</f>
        <v>0</v>
      </c>
      <c r="BH271" s="155">
        <f>IF(U271="sníž. přenesená",N271,0)</f>
        <v>0</v>
      </c>
      <c r="BI271" s="155">
        <f>IF(U271="nulová",N271,0)</f>
        <v>0</v>
      </c>
      <c r="BJ271" s="18" t="s">
        <v>21</v>
      </c>
      <c r="BK271" s="155">
        <f>ROUND(L271*K271,2)</f>
        <v>0</v>
      </c>
      <c r="BL271" s="18" t="s">
        <v>225</v>
      </c>
      <c r="BM271" s="18" t="s">
        <v>468</v>
      </c>
    </row>
    <row r="272" spans="2:65" s="10" customFormat="1" ht="31.5" customHeight="1" x14ac:dyDescent="0.3">
      <c r="B272" s="156"/>
      <c r="C272" s="157"/>
      <c r="D272" s="157"/>
      <c r="E272" s="158" t="s">
        <v>19</v>
      </c>
      <c r="F272" s="251" t="s">
        <v>469</v>
      </c>
      <c r="G272" s="252"/>
      <c r="H272" s="252"/>
      <c r="I272" s="252"/>
      <c r="J272" s="157"/>
      <c r="K272" s="159">
        <v>60.23</v>
      </c>
      <c r="L272" s="157"/>
      <c r="M272" s="157"/>
      <c r="N272" s="157"/>
      <c r="O272" s="157"/>
      <c r="P272" s="157"/>
      <c r="Q272" s="157"/>
      <c r="R272" s="160"/>
      <c r="T272" s="161"/>
      <c r="U272" s="157"/>
      <c r="V272" s="157"/>
      <c r="W272" s="157"/>
      <c r="X272" s="157"/>
      <c r="Y272" s="157"/>
      <c r="Z272" s="157"/>
      <c r="AA272" s="162"/>
      <c r="AT272" s="163" t="s">
        <v>152</v>
      </c>
      <c r="AU272" s="163" t="s">
        <v>99</v>
      </c>
      <c r="AV272" s="10" t="s">
        <v>99</v>
      </c>
      <c r="AW272" s="10" t="s">
        <v>37</v>
      </c>
      <c r="AX272" s="10" t="s">
        <v>21</v>
      </c>
      <c r="AY272" s="163" t="s">
        <v>144</v>
      </c>
    </row>
    <row r="273" spans="2:65" s="1" customFormat="1" ht="22.5" customHeight="1" x14ac:dyDescent="0.3">
      <c r="B273" s="32"/>
      <c r="C273" s="148">
        <v>75</v>
      </c>
      <c r="D273" s="148" t="s">
        <v>145</v>
      </c>
      <c r="E273" s="149" t="s">
        <v>471</v>
      </c>
      <c r="F273" s="248" t="s">
        <v>472</v>
      </c>
      <c r="G273" s="249"/>
      <c r="H273" s="249"/>
      <c r="I273" s="249"/>
      <c r="J273" s="150" t="s">
        <v>148</v>
      </c>
      <c r="K273" s="151">
        <v>60.23</v>
      </c>
      <c r="L273" s="274"/>
      <c r="M273" s="275"/>
      <c r="N273" s="250">
        <f>ROUND(L273*K273,2)</f>
        <v>0</v>
      </c>
      <c r="O273" s="249"/>
      <c r="P273" s="249"/>
      <c r="Q273" s="249"/>
      <c r="R273" s="34"/>
      <c r="T273" s="152" t="s">
        <v>19</v>
      </c>
      <c r="U273" s="41" t="s">
        <v>45</v>
      </c>
      <c r="V273" s="153">
        <v>0.105</v>
      </c>
      <c r="W273" s="153">
        <f>V273*K273</f>
        <v>6.3241499999999995</v>
      </c>
      <c r="X273" s="153">
        <v>0</v>
      </c>
      <c r="Y273" s="153">
        <f>X273*K273</f>
        <v>0</v>
      </c>
      <c r="Z273" s="153">
        <v>2.5000000000000001E-3</v>
      </c>
      <c r="AA273" s="154">
        <f>Z273*K273</f>
        <v>0.15057499999999999</v>
      </c>
      <c r="AR273" s="18" t="s">
        <v>225</v>
      </c>
      <c r="AT273" s="18" t="s">
        <v>145</v>
      </c>
      <c r="AU273" s="18" t="s">
        <v>99</v>
      </c>
      <c r="AY273" s="18" t="s">
        <v>144</v>
      </c>
      <c r="BE273" s="155">
        <f>IF(U273="základní",N273,0)</f>
        <v>0</v>
      </c>
      <c r="BF273" s="155">
        <f>IF(U273="snížená",N273,0)</f>
        <v>0</v>
      </c>
      <c r="BG273" s="155">
        <f>IF(U273="zákl. přenesená",N273,0)</f>
        <v>0</v>
      </c>
      <c r="BH273" s="155">
        <f>IF(U273="sníž. přenesená",N273,0)</f>
        <v>0</v>
      </c>
      <c r="BI273" s="155">
        <f>IF(U273="nulová",N273,0)</f>
        <v>0</v>
      </c>
      <c r="BJ273" s="18" t="s">
        <v>21</v>
      </c>
      <c r="BK273" s="155">
        <f>ROUND(L273*K273,2)</f>
        <v>0</v>
      </c>
      <c r="BL273" s="18" t="s">
        <v>225</v>
      </c>
      <c r="BM273" s="18" t="s">
        <v>473</v>
      </c>
    </row>
    <row r="274" spans="2:65" s="10" customFormat="1" ht="31.5" customHeight="1" x14ac:dyDescent="0.3">
      <c r="B274" s="156"/>
      <c r="C274" s="157"/>
      <c r="D274" s="157"/>
      <c r="E274" s="158" t="s">
        <v>19</v>
      </c>
      <c r="F274" s="251" t="s">
        <v>177</v>
      </c>
      <c r="G274" s="252"/>
      <c r="H274" s="252"/>
      <c r="I274" s="252"/>
      <c r="J274" s="157"/>
      <c r="K274" s="159">
        <v>60.23</v>
      </c>
      <c r="L274" s="157"/>
      <c r="M274" s="157"/>
      <c r="N274" s="157"/>
      <c r="O274" s="157"/>
      <c r="P274" s="157"/>
      <c r="Q274" s="157"/>
      <c r="R274" s="160"/>
      <c r="T274" s="161"/>
      <c r="U274" s="157"/>
      <c r="V274" s="157"/>
      <c r="W274" s="157"/>
      <c r="X274" s="157"/>
      <c r="Y274" s="157"/>
      <c r="Z274" s="157"/>
      <c r="AA274" s="162"/>
      <c r="AT274" s="163" t="s">
        <v>152</v>
      </c>
      <c r="AU274" s="163" t="s">
        <v>99</v>
      </c>
      <c r="AV274" s="10" t="s">
        <v>99</v>
      </c>
      <c r="AW274" s="10" t="s">
        <v>37</v>
      </c>
      <c r="AX274" s="10" t="s">
        <v>21</v>
      </c>
      <c r="AY274" s="163" t="s">
        <v>144</v>
      </c>
    </row>
    <row r="275" spans="2:65" s="1" customFormat="1" ht="22.5" customHeight="1" x14ac:dyDescent="0.3">
      <c r="B275" s="32"/>
      <c r="C275" s="148">
        <v>76</v>
      </c>
      <c r="D275" s="148" t="s">
        <v>145</v>
      </c>
      <c r="E275" s="149" t="s">
        <v>475</v>
      </c>
      <c r="F275" s="248" t="s">
        <v>476</v>
      </c>
      <c r="G275" s="249"/>
      <c r="H275" s="249"/>
      <c r="I275" s="249"/>
      <c r="J275" s="150" t="s">
        <v>148</v>
      </c>
      <c r="K275" s="151">
        <v>60.23</v>
      </c>
      <c r="L275" s="274"/>
      <c r="M275" s="275"/>
      <c r="N275" s="250">
        <f>ROUND(L275*K275,2)</f>
        <v>0</v>
      </c>
      <c r="O275" s="249"/>
      <c r="P275" s="249"/>
      <c r="Q275" s="249"/>
      <c r="R275" s="34"/>
      <c r="T275" s="152" t="s">
        <v>19</v>
      </c>
      <c r="U275" s="41" t="s">
        <v>45</v>
      </c>
      <c r="V275" s="153">
        <v>0.32100000000000001</v>
      </c>
      <c r="W275" s="153">
        <f>V275*K275</f>
        <v>19.333829999999999</v>
      </c>
      <c r="X275" s="153">
        <v>2.0000000000000001E-4</v>
      </c>
      <c r="Y275" s="153">
        <f>X275*K275</f>
        <v>1.2045999999999999E-2</v>
      </c>
      <c r="Z275" s="153">
        <v>0</v>
      </c>
      <c r="AA275" s="154">
        <f>Z275*K275</f>
        <v>0</v>
      </c>
      <c r="AR275" s="18" t="s">
        <v>225</v>
      </c>
      <c r="AT275" s="18" t="s">
        <v>145</v>
      </c>
      <c r="AU275" s="18" t="s">
        <v>99</v>
      </c>
      <c r="AY275" s="18" t="s">
        <v>144</v>
      </c>
      <c r="BE275" s="155">
        <f>IF(U275="základní",N275,0)</f>
        <v>0</v>
      </c>
      <c r="BF275" s="155">
        <f>IF(U275="snížená",N275,0)</f>
        <v>0</v>
      </c>
      <c r="BG275" s="155">
        <f>IF(U275="zákl. přenesená",N275,0)</f>
        <v>0</v>
      </c>
      <c r="BH275" s="155">
        <f>IF(U275="sníž. přenesená",N275,0)</f>
        <v>0</v>
      </c>
      <c r="BI275" s="155">
        <f>IF(U275="nulová",N275,0)</f>
        <v>0</v>
      </c>
      <c r="BJ275" s="18" t="s">
        <v>21</v>
      </c>
      <c r="BK275" s="155">
        <f>ROUND(L275*K275,2)</f>
        <v>0</v>
      </c>
      <c r="BL275" s="18" t="s">
        <v>225</v>
      </c>
      <c r="BM275" s="18" t="s">
        <v>477</v>
      </c>
    </row>
    <row r="276" spans="2:65" s="10" customFormat="1" ht="31.5" customHeight="1" x14ac:dyDescent="0.3">
      <c r="B276" s="156"/>
      <c r="C276" s="157"/>
      <c r="D276" s="157"/>
      <c r="E276" s="158" t="s">
        <v>19</v>
      </c>
      <c r="F276" s="251" t="s">
        <v>177</v>
      </c>
      <c r="G276" s="252"/>
      <c r="H276" s="252"/>
      <c r="I276" s="252"/>
      <c r="J276" s="157"/>
      <c r="K276" s="159">
        <v>60.23</v>
      </c>
      <c r="L276" s="157"/>
      <c r="M276" s="157"/>
      <c r="N276" s="157"/>
      <c r="O276" s="157"/>
      <c r="P276" s="157"/>
      <c r="Q276" s="157"/>
      <c r="R276" s="160"/>
      <c r="T276" s="161"/>
      <c r="U276" s="157"/>
      <c r="V276" s="157"/>
      <c r="W276" s="157"/>
      <c r="X276" s="157"/>
      <c r="Y276" s="157"/>
      <c r="Z276" s="157"/>
      <c r="AA276" s="162"/>
      <c r="AT276" s="163" t="s">
        <v>152</v>
      </c>
      <c r="AU276" s="163" t="s">
        <v>99</v>
      </c>
      <c r="AV276" s="10" t="s">
        <v>99</v>
      </c>
      <c r="AW276" s="10" t="s">
        <v>37</v>
      </c>
      <c r="AX276" s="10" t="s">
        <v>21</v>
      </c>
      <c r="AY276" s="163" t="s">
        <v>144</v>
      </c>
    </row>
    <row r="277" spans="2:65" s="1" customFormat="1" ht="22.5" customHeight="1" x14ac:dyDescent="0.3">
      <c r="B277" s="32"/>
      <c r="C277" s="180">
        <v>77</v>
      </c>
      <c r="D277" s="180" t="s">
        <v>239</v>
      </c>
      <c r="E277" s="181" t="s">
        <v>479</v>
      </c>
      <c r="F277" s="258" t="s">
        <v>480</v>
      </c>
      <c r="G277" s="259"/>
      <c r="H277" s="259"/>
      <c r="I277" s="259"/>
      <c r="J277" s="182" t="s">
        <v>148</v>
      </c>
      <c r="K277" s="183">
        <v>69.605000000000004</v>
      </c>
      <c r="L277" s="274"/>
      <c r="M277" s="275"/>
      <c r="N277" s="260">
        <f>ROUND(L277*K277,2)</f>
        <v>0</v>
      </c>
      <c r="O277" s="249"/>
      <c r="P277" s="249"/>
      <c r="Q277" s="249"/>
      <c r="R277" s="34"/>
      <c r="T277" s="152" t="s">
        <v>19</v>
      </c>
      <c r="U277" s="41" t="s">
        <v>45</v>
      </c>
      <c r="V277" s="153">
        <v>0</v>
      </c>
      <c r="W277" s="153">
        <f>V277*K277</f>
        <v>0</v>
      </c>
      <c r="X277" s="153">
        <v>4.1000000000000003E-3</v>
      </c>
      <c r="Y277" s="153">
        <f>X277*K277</f>
        <v>0.28538050000000004</v>
      </c>
      <c r="Z277" s="153">
        <v>0</v>
      </c>
      <c r="AA277" s="154">
        <f>Z277*K277</f>
        <v>0</v>
      </c>
      <c r="AR277" s="18" t="s">
        <v>242</v>
      </c>
      <c r="AT277" s="18" t="s">
        <v>239</v>
      </c>
      <c r="AU277" s="18" t="s">
        <v>99</v>
      </c>
      <c r="AY277" s="18" t="s">
        <v>144</v>
      </c>
      <c r="BE277" s="155">
        <f>IF(U277="základní",N277,0)</f>
        <v>0</v>
      </c>
      <c r="BF277" s="155">
        <f>IF(U277="snížená",N277,0)</f>
        <v>0</v>
      </c>
      <c r="BG277" s="155">
        <f>IF(U277="zákl. přenesená",N277,0)</f>
        <v>0</v>
      </c>
      <c r="BH277" s="155">
        <f>IF(U277="sníž. přenesená",N277,0)</f>
        <v>0</v>
      </c>
      <c r="BI277" s="155">
        <f>IF(U277="nulová",N277,0)</f>
        <v>0</v>
      </c>
      <c r="BJ277" s="18" t="s">
        <v>21</v>
      </c>
      <c r="BK277" s="155">
        <f>ROUND(L277*K277,2)</f>
        <v>0</v>
      </c>
      <c r="BL277" s="18" t="s">
        <v>225</v>
      </c>
      <c r="BM277" s="18" t="s">
        <v>481</v>
      </c>
    </row>
    <row r="278" spans="2:65" s="10" customFormat="1" ht="31.5" customHeight="1" x14ac:dyDescent="0.3">
      <c r="B278" s="156"/>
      <c r="C278" s="157"/>
      <c r="D278" s="157"/>
      <c r="E278" s="158" t="s">
        <v>19</v>
      </c>
      <c r="F278" s="251" t="s">
        <v>177</v>
      </c>
      <c r="G278" s="252"/>
      <c r="H278" s="252"/>
      <c r="I278" s="252"/>
      <c r="J278" s="157"/>
      <c r="K278" s="159">
        <v>60.23</v>
      </c>
      <c r="L278" s="157"/>
      <c r="M278" s="157"/>
      <c r="N278" s="157"/>
      <c r="O278" s="157"/>
      <c r="P278" s="157"/>
      <c r="Q278" s="157"/>
      <c r="R278" s="160"/>
      <c r="T278" s="161"/>
      <c r="U278" s="157"/>
      <c r="V278" s="157"/>
      <c r="W278" s="157"/>
      <c r="X278" s="157"/>
      <c r="Y278" s="157"/>
      <c r="Z278" s="157"/>
      <c r="AA278" s="162"/>
      <c r="AT278" s="163" t="s">
        <v>152</v>
      </c>
      <c r="AU278" s="163" t="s">
        <v>99</v>
      </c>
      <c r="AV278" s="10" t="s">
        <v>99</v>
      </c>
      <c r="AW278" s="10" t="s">
        <v>37</v>
      </c>
      <c r="AX278" s="10" t="s">
        <v>80</v>
      </c>
      <c r="AY278" s="163" t="s">
        <v>144</v>
      </c>
    </row>
    <row r="279" spans="2:65" s="10" customFormat="1" ht="31.5" customHeight="1" x14ac:dyDescent="0.3">
      <c r="B279" s="156"/>
      <c r="C279" s="157"/>
      <c r="D279" s="157"/>
      <c r="E279" s="158" t="s">
        <v>19</v>
      </c>
      <c r="F279" s="253" t="s">
        <v>482</v>
      </c>
      <c r="G279" s="252"/>
      <c r="H279" s="252"/>
      <c r="I279" s="252"/>
      <c r="J279" s="157"/>
      <c r="K279" s="159">
        <v>3.0470000000000002</v>
      </c>
      <c r="L279" s="157"/>
      <c r="M279" s="157"/>
      <c r="N279" s="157"/>
      <c r="O279" s="157"/>
      <c r="P279" s="157"/>
      <c r="Q279" s="157"/>
      <c r="R279" s="160"/>
      <c r="T279" s="161"/>
      <c r="U279" s="157"/>
      <c r="V279" s="157"/>
      <c r="W279" s="157"/>
      <c r="X279" s="157"/>
      <c r="Y279" s="157"/>
      <c r="Z279" s="157"/>
      <c r="AA279" s="162"/>
      <c r="AT279" s="163" t="s">
        <v>152</v>
      </c>
      <c r="AU279" s="163" t="s">
        <v>99</v>
      </c>
      <c r="AV279" s="10" t="s">
        <v>99</v>
      </c>
      <c r="AW279" s="10" t="s">
        <v>37</v>
      </c>
      <c r="AX279" s="10" t="s">
        <v>80</v>
      </c>
      <c r="AY279" s="163" t="s">
        <v>144</v>
      </c>
    </row>
    <row r="280" spans="2:65" s="11" customFormat="1" ht="22.5" customHeight="1" x14ac:dyDescent="0.3">
      <c r="B280" s="164"/>
      <c r="C280" s="165"/>
      <c r="D280" s="165"/>
      <c r="E280" s="166" t="s">
        <v>19</v>
      </c>
      <c r="F280" s="254" t="s">
        <v>155</v>
      </c>
      <c r="G280" s="255"/>
      <c r="H280" s="255"/>
      <c r="I280" s="255"/>
      <c r="J280" s="165"/>
      <c r="K280" s="167">
        <v>63.277000000000001</v>
      </c>
      <c r="L280" s="165"/>
      <c r="M280" s="165"/>
      <c r="N280" s="165"/>
      <c r="O280" s="165"/>
      <c r="P280" s="165"/>
      <c r="Q280" s="165"/>
      <c r="R280" s="168"/>
      <c r="T280" s="169"/>
      <c r="U280" s="165"/>
      <c r="V280" s="165"/>
      <c r="W280" s="165"/>
      <c r="X280" s="165"/>
      <c r="Y280" s="165"/>
      <c r="Z280" s="165"/>
      <c r="AA280" s="170"/>
      <c r="AT280" s="171" t="s">
        <v>152</v>
      </c>
      <c r="AU280" s="171" t="s">
        <v>99</v>
      </c>
      <c r="AV280" s="11" t="s">
        <v>149</v>
      </c>
      <c r="AW280" s="11" t="s">
        <v>37</v>
      </c>
      <c r="AX280" s="11" t="s">
        <v>21</v>
      </c>
      <c r="AY280" s="171" t="s">
        <v>144</v>
      </c>
    </row>
    <row r="281" spans="2:65" s="1" customFormat="1" ht="22.5" customHeight="1" x14ac:dyDescent="0.3">
      <c r="B281" s="32"/>
      <c r="C281" s="148">
        <v>78</v>
      </c>
      <c r="D281" s="148" t="s">
        <v>145</v>
      </c>
      <c r="E281" s="149" t="s">
        <v>484</v>
      </c>
      <c r="F281" s="248" t="s">
        <v>485</v>
      </c>
      <c r="G281" s="249"/>
      <c r="H281" s="249"/>
      <c r="I281" s="249"/>
      <c r="J281" s="150" t="s">
        <v>309</v>
      </c>
      <c r="K281" s="151">
        <v>30.47</v>
      </c>
      <c r="L281" s="274"/>
      <c r="M281" s="275"/>
      <c r="N281" s="250">
        <f>ROUND(L281*K281,2)</f>
        <v>0</v>
      </c>
      <c r="O281" s="249"/>
      <c r="P281" s="249"/>
      <c r="Q281" s="249"/>
      <c r="R281" s="34"/>
      <c r="T281" s="152" t="s">
        <v>19</v>
      </c>
      <c r="U281" s="41" t="s">
        <v>45</v>
      </c>
      <c r="V281" s="153">
        <v>3.5000000000000003E-2</v>
      </c>
      <c r="W281" s="153">
        <f>V281*K281</f>
        <v>1.0664500000000001</v>
      </c>
      <c r="X281" s="153">
        <v>0</v>
      </c>
      <c r="Y281" s="153">
        <f>X281*K281</f>
        <v>0</v>
      </c>
      <c r="Z281" s="153">
        <v>2.9999999999999997E-4</v>
      </c>
      <c r="AA281" s="154">
        <f>Z281*K281</f>
        <v>9.1409999999999981E-3</v>
      </c>
      <c r="AR281" s="18" t="s">
        <v>225</v>
      </c>
      <c r="AT281" s="18" t="s">
        <v>145</v>
      </c>
      <c r="AU281" s="18" t="s">
        <v>99</v>
      </c>
      <c r="AY281" s="18" t="s">
        <v>144</v>
      </c>
      <c r="BE281" s="155">
        <f>IF(U281="základní",N281,0)</f>
        <v>0</v>
      </c>
      <c r="BF281" s="155">
        <f>IF(U281="snížená",N281,0)</f>
        <v>0</v>
      </c>
      <c r="BG281" s="155">
        <f>IF(U281="zákl. přenesená",N281,0)</f>
        <v>0</v>
      </c>
      <c r="BH281" s="155">
        <f>IF(U281="sníž. přenesená",N281,0)</f>
        <v>0</v>
      </c>
      <c r="BI281" s="155">
        <f>IF(U281="nulová",N281,0)</f>
        <v>0</v>
      </c>
      <c r="BJ281" s="18" t="s">
        <v>21</v>
      </c>
      <c r="BK281" s="155">
        <f>ROUND(L281*K281,2)</f>
        <v>0</v>
      </c>
      <c r="BL281" s="18" t="s">
        <v>225</v>
      </c>
      <c r="BM281" s="18" t="s">
        <v>486</v>
      </c>
    </row>
    <row r="282" spans="2:65" s="10" customFormat="1" ht="22.5" customHeight="1" x14ac:dyDescent="0.3">
      <c r="B282" s="156"/>
      <c r="C282" s="157"/>
      <c r="D282" s="157"/>
      <c r="E282" s="158" t="s">
        <v>19</v>
      </c>
      <c r="F282" s="251" t="s">
        <v>487</v>
      </c>
      <c r="G282" s="252"/>
      <c r="H282" s="252"/>
      <c r="I282" s="252"/>
      <c r="J282" s="157"/>
      <c r="K282" s="159">
        <v>30.47</v>
      </c>
      <c r="L282" s="157"/>
      <c r="M282" s="157"/>
      <c r="N282" s="157"/>
      <c r="O282" s="157"/>
      <c r="P282" s="157"/>
      <c r="Q282" s="157"/>
      <c r="R282" s="160"/>
      <c r="T282" s="161"/>
      <c r="U282" s="157"/>
      <c r="V282" s="157"/>
      <c r="W282" s="157"/>
      <c r="X282" s="157"/>
      <c r="Y282" s="157"/>
      <c r="Z282" s="157"/>
      <c r="AA282" s="162"/>
      <c r="AT282" s="163" t="s">
        <v>152</v>
      </c>
      <c r="AU282" s="163" t="s">
        <v>99</v>
      </c>
      <c r="AV282" s="10" t="s">
        <v>99</v>
      </c>
      <c r="AW282" s="10" t="s">
        <v>37</v>
      </c>
      <c r="AX282" s="10" t="s">
        <v>21</v>
      </c>
      <c r="AY282" s="163" t="s">
        <v>144</v>
      </c>
    </row>
    <row r="283" spans="2:65" s="1" customFormat="1" ht="22.5" customHeight="1" x14ac:dyDescent="0.3">
      <c r="B283" s="32"/>
      <c r="C283" s="148">
        <v>79</v>
      </c>
      <c r="D283" s="148" t="s">
        <v>145</v>
      </c>
      <c r="E283" s="149" t="s">
        <v>489</v>
      </c>
      <c r="F283" s="248" t="s">
        <v>490</v>
      </c>
      <c r="G283" s="249"/>
      <c r="H283" s="249"/>
      <c r="I283" s="249"/>
      <c r="J283" s="150" t="s">
        <v>148</v>
      </c>
      <c r="K283" s="151">
        <v>3.0470000000000002</v>
      </c>
      <c r="L283" s="274"/>
      <c r="M283" s="275"/>
      <c r="N283" s="250">
        <f>ROUND(L283*K283,2)</f>
        <v>0</v>
      </c>
      <c r="O283" s="249"/>
      <c r="P283" s="249"/>
      <c r="Q283" s="249"/>
      <c r="R283" s="34"/>
      <c r="T283" s="152" t="s">
        <v>19</v>
      </c>
      <c r="U283" s="41" t="s">
        <v>45</v>
      </c>
      <c r="V283" s="153">
        <v>0.30599999999999999</v>
      </c>
      <c r="W283" s="153">
        <f>V283*K283</f>
        <v>0.93238200000000004</v>
      </c>
      <c r="X283" s="153">
        <v>5.0000000000000001E-4</v>
      </c>
      <c r="Y283" s="153">
        <f>X283*K283</f>
        <v>1.5235000000000001E-3</v>
      </c>
      <c r="Z283" s="153">
        <v>0</v>
      </c>
      <c r="AA283" s="154">
        <f>Z283*K283</f>
        <v>0</v>
      </c>
      <c r="AR283" s="18" t="s">
        <v>225</v>
      </c>
      <c r="AT283" s="18" t="s">
        <v>145</v>
      </c>
      <c r="AU283" s="18" t="s">
        <v>99</v>
      </c>
      <c r="AY283" s="18" t="s">
        <v>144</v>
      </c>
      <c r="BE283" s="155">
        <f>IF(U283="základní",N283,0)</f>
        <v>0</v>
      </c>
      <c r="BF283" s="155">
        <f>IF(U283="snížená",N283,0)</f>
        <v>0</v>
      </c>
      <c r="BG283" s="155">
        <f>IF(U283="zákl. přenesená",N283,0)</f>
        <v>0</v>
      </c>
      <c r="BH283" s="155">
        <f>IF(U283="sníž. přenesená",N283,0)</f>
        <v>0</v>
      </c>
      <c r="BI283" s="155">
        <f>IF(U283="nulová",N283,0)</f>
        <v>0</v>
      </c>
      <c r="BJ283" s="18" t="s">
        <v>21</v>
      </c>
      <c r="BK283" s="155">
        <f>ROUND(L283*K283,2)</f>
        <v>0</v>
      </c>
      <c r="BL283" s="18" t="s">
        <v>225</v>
      </c>
      <c r="BM283" s="18" t="s">
        <v>491</v>
      </c>
    </row>
    <row r="284" spans="2:65" s="10" customFormat="1" ht="31.5" customHeight="1" x14ac:dyDescent="0.3">
      <c r="B284" s="156"/>
      <c r="C284" s="157"/>
      <c r="D284" s="157"/>
      <c r="E284" s="158" t="s">
        <v>19</v>
      </c>
      <c r="F284" s="251" t="s">
        <v>482</v>
      </c>
      <c r="G284" s="252"/>
      <c r="H284" s="252"/>
      <c r="I284" s="252"/>
      <c r="J284" s="157"/>
      <c r="K284" s="159">
        <v>3.0470000000000002</v>
      </c>
      <c r="L284" s="157"/>
      <c r="M284" s="157"/>
      <c r="N284" s="157"/>
      <c r="O284" s="157"/>
      <c r="P284" s="157"/>
      <c r="Q284" s="157"/>
      <c r="R284" s="160"/>
      <c r="T284" s="161"/>
      <c r="U284" s="157"/>
      <c r="V284" s="157"/>
      <c r="W284" s="157"/>
      <c r="X284" s="157"/>
      <c r="Y284" s="157"/>
      <c r="Z284" s="157"/>
      <c r="AA284" s="162"/>
      <c r="AT284" s="163" t="s">
        <v>152</v>
      </c>
      <c r="AU284" s="163" t="s">
        <v>99</v>
      </c>
      <c r="AV284" s="10" t="s">
        <v>99</v>
      </c>
      <c r="AW284" s="10" t="s">
        <v>37</v>
      </c>
      <c r="AX284" s="10" t="s">
        <v>21</v>
      </c>
      <c r="AY284" s="163" t="s">
        <v>144</v>
      </c>
    </row>
    <row r="285" spans="2:65" s="1" customFormat="1" ht="31.5" customHeight="1" x14ac:dyDescent="0.3">
      <c r="B285" s="32"/>
      <c r="C285" s="148">
        <v>80</v>
      </c>
      <c r="D285" s="148" t="s">
        <v>145</v>
      </c>
      <c r="E285" s="149" t="s">
        <v>493</v>
      </c>
      <c r="F285" s="248" t="s">
        <v>494</v>
      </c>
      <c r="G285" s="249"/>
      <c r="H285" s="249"/>
      <c r="I285" s="249"/>
      <c r="J285" s="150" t="s">
        <v>194</v>
      </c>
      <c r="K285" s="151">
        <v>0.56999999999999995</v>
      </c>
      <c r="L285" s="274"/>
      <c r="M285" s="275"/>
      <c r="N285" s="250">
        <f>ROUND(L285*K285,2)</f>
        <v>0</v>
      </c>
      <c r="O285" s="249"/>
      <c r="P285" s="249"/>
      <c r="Q285" s="249"/>
      <c r="R285" s="34"/>
      <c r="T285" s="152" t="s">
        <v>19</v>
      </c>
      <c r="U285" s="41" t="s">
        <v>45</v>
      </c>
      <c r="V285" s="153">
        <v>1.125</v>
      </c>
      <c r="W285" s="153">
        <f>V285*K285</f>
        <v>0.64124999999999999</v>
      </c>
      <c r="X285" s="153">
        <v>0</v>
      </c>
      <c r="Y285" s="153">
        <f>X285*K285</f>
        <v>0</v>
      </c>
      <c r="Z285" s="153">
        <v>0</v>
      </c>
      <c r="AA285" s="154">
        <f>Z285*K285</f>
        <v>0</v>
      </c>
      <c r="AR285" s="18" t="s">
        <v>225</v>
      </c>
      <c r="AT285" s="18" t="s">
        <v>145</v>
      </c>
      <c r="AU285" s="18" t="s">
        <v>99</v>
      </c>
      <c r="AY285" s="18" t="s">
        <v>144</v>
      </c>
      <c r="BE285" s="155">
        <f>IF(U285="základní",N285,0)</f>
        <v>0</v>
      </c>
      <c r="BF285" s="155">
        <f>IF(U285="snížená",N285,0)</f>
        <v>0</v>
      </c>
      <c r="BG285" s="155">
        <f>IF(U285="zákl. přenesená",N285,0)</f>
        <v>0</v>
      </c>
      <c r="BH285" s="155">
        <f>IF(U285="sníž. přenesená",N285,0)</f>
        <v>0</v>
      </c>
      <c r="BI285" s="155">
        <f>IF(U285="nulová",N285,0)</f>
        <v>0</v>
      </c>
      <c r="BJ285" s="18" t="s">
        <v>21</v>
      </c>
      <c r="BK285" s="155">
        <f>ROUND(L285*K285,2)</f>
        <v>0</v>
      </c>
      <c r="BL285" s="18" t="s">
        <v>225</v>
      </c>
      <c r="BM285" s="18" t="s">
        <v>495</v>
      </c>
    </row>
    <row r="286" spans="2:65" s="1" customFormat="1" ht="31.5" customHeight="1" x14ac:dyDescent="0.3">
      <c r="B286" s="32"/>
      <c r="C286" s="148">
        <v>81</v>
      </c>
      <c r="D286" s="148" t="s">
        <v>145</v>
      </c>
      <c r="E286" s="149" t="s">
        <v>497</v>
      </c>
      <c r="F286" s="248" t="s">
        <v>498</v>
      </c>
      <c r="G286" s="249"/>
      <c r="H286" s="249"/>
      <c r="I286" s="249"/>
      <c r="J286" s="150" t="s">
        <v>194</v>
      </c>
      <c r="K286" s="151">
        <v>0.56999999999999995</v>
      </c>
      <c r="L286" s="274"/>
      <c r="M286" s="275"/>
      <c r="N286" s="250">
        <f>ROUND(L286*K286,2)</f>
        <v>0</v>
      </c>
      <c r="O286" s="249"/>
      <c r="P286" s="249"/>
      <c r="Q286" s="249"/>
      <c r="R286" s="34"/>
      <c r="T286" s="152" t="s">
        <v>19</v>
      </c>
      <c r="U286" s="41" t="s">
        <v>45</v>
      </c>
      <c r="V286" s="153">
        <v>1</v>
      </c>
      <c r="W286" s="153">
        <f>V286*K286</f>
        <v>0.56999999999999995</v>
      </c>
      <c r="X286" s="153">
        <v>0</v>
      </c>
      <c r="Y286" s="153">
        <f>X286*K286</f>
        <v>0</v>
      </c>
      <c r="Z286" s="153">
        <v>0</v>
      </c>
      <c r="AA286" s="154">
        <f>Z286*K286</f>
        <v>0</v>
      </c>
      <c r="AR286" s="18" t="s">
        <v>225</v>
      </c>
      <c r="AT286" s="18" t="s">
        <v>145</v>
      </c>
      <c r="AU286" s="18" t="s">
        <v>99</v>
      </c>
      <c r="AY286" s="18" t="s">
        <v>144</v>
      </c>
      <c r="BE286" s="155">
        <f>IF(U286="základní",N286,0)</f>
        <v>0</v>
      </c>
      <c r="BF286" s="155">
        <f>IF(U286="snížená",N286,0)</f>
        <v>0</v>
      </c>
      <c r="BG286" s="155">
        <f>IF(U286="zákl. přenesená",N286,0)</f>
        <v>0</v>
      </c>
      <c r="BH286" s="155">
        <f>IF(U286="sníž. přenesená",N286,0)</f>
        <v>0</v>
      </c>
      <c r="BI286" s="155">
        <f>IF(U286="nulová",N286,0)</f>
        <v>0</v>
      </c>
      <c r="BJ286" s="18" t="s">
        <v>21</v>
      </c>
      <c r="BK286" s="155">
        <f>ROUND(L286*K286,2)</f>
        <v>0</v>
      </c>
      <c r="BL286" s="18" t="s">
        <v>225</v>
      </c>
      <c r="BM286" s="18" t="s">
        <v>499</v>
      </c>
    </row>
    <row r="287" spans="2:65" s="1" customFormat="1" ht="31.5" customHeight="1" x14ac:dyDescent="0.3">
      <c r="B287" s="32"/>
      <c r="C287" s="148">
        <v>82</v>
      </c>
      <c r="D287" s="148" t="s">
        <v>145</v>
      </c>
      <c r="E287" s="149" t="s">
        <v>501</v>
      </c>
      <c r="F287" s="248" t="s">
        <v>502</v>
      </c>
      <c r="G287" s="249"/>
      <c r="H287" s="249"/>
      <c r="I287" s="249"/>
      <c r="J287" s="150" t="s">
        <v>194</v>
      </c>
      <c r="K287" s="151">
        <v>0.56999999999999995</v>
      </c>
      <c r="L287" s="274"/>
      <c r="M287" s="275"/>
      <c r="N287" s="250">
        <f>ROUND(L287*K287,2)</f>
        <v>0</v>
      </c>
      <c r="O287" s="249"/>
      <c r="P287" s="249"/>
      <c r="Q287" s="249"/>
      <c r="R287" s="34"/>
      <c r="T287" s="152" t="s">
        <v>19</v>
      </c>
      <c r="U287" s="41" t="s">
        <v>45</v>
      </c>
      <c r="V287" s="153">
        <v>0.34599999999999997</v>
      </c>
      <c r="W287" s="153">
        <f>V287*K287</f>
        <v>0.19721999999999998</v>
      </c>
      <c r="X287" s="153">
        <v>0</v>
      </c>
      <c r="Y287" s="153">
        <f>X287*K287</f>
        <v>0</v>
      </c>
      <c r="Z287" s="153">
        <v>0</v>
      </c>
      <c r="AA287" s="154">
        <f>Z287*K287</f>
        <v>0</v>
      </c>
      <c r="AR287" s="18" t="s">
        <v>225</v>
      </c>
      <c r="AT287" s="18" t="s">
        <v>145</v>
      </c>
      <c r="AU287" s="18" t="s">
        <v>99</v>
      </c>
      <c r="AY287" s="18" t="s">
        <v>144</v>
      </c>
      <c r="BE287" s="155">
        <f>IF(U287="základní",N287,0)</f>
        <v>0</v>
      </c>
      <c r="BF287" s="155">
        <f>IF(U287="snížená",N287,0)</f>
        <v>0</v>
      </c>
      <c r="BG287" s="155">
        <f>IF(U287="zákl. přenesená",N287,0)</f>
        <v>0</v>
      </c>
      <c r="BH287" s="155">
        <f>IF(U287="sníž. přenesená",N287,0)</f>
        <v>0</v>
      </c>
      <c r="BI287" s="155">
        <f>IF(U287="nulová",N287,0)</f>
        <v>0</v>
      </c>
      <c r="BJ287" s="18" t="s">
        <v>21</v>
      </c>
      <c r="BK287" s="155">
        <f>ROUND(L287*K287,2)</f>
        <v>0</v>
      </c>
      <c r="BL287" s="18" t="s">
        <v>225</v>
      </c>
      <c r="BM287" s="18" t="s">
        <v>503</v>
      </c>
    </row>
    <row r="288" spans="2:65" s="9" customFormat="1" ht="29.85" customHeight="1" x14ac:dyDescent="0.3">
      <c r="B288" s="137"/>
      <c r="C288" s="138"/>
      <c r="D288" s="147" t="s">
        <v>127</v>
      </c>
      <c r="E288" s="147"/>
      <c r="F288" s="147"/>
      <c r="G288" s="147"/>
      <c r="H288" s="147"/>
      <c r="I288" s="147"/>
      <c r="J288" s="147"/>
      <c r="K288" s="147"/>
      <c r="L288" s="147"/>
      <c r="M288" s="147"/>
      <c r="N288" s="271">
        <f>BK288</f>
        <v>0</v>
      </c>
      <c r="O288" s="272"/>
      <c r="P288" s="272"/>
      <c r="Q288" s="272"/>
      <c r="R288" s="140"/>
      <c r="T288" s="141"/>
      <c r="U288" s="138"/>
      <c r="V288" s="138"/>
      <c r="W288" s="142">
        <f>SUM(W289:W312)</f>
        <v>14.906295</v>
      </c>
      <c r="X288" s="138"/>
      <c r="Y288" s="142">
        <f>SUM(Y289:Y312)</f>
        <v>7.6517999999999994E-3</v>
      </c>
      <c r="Z288" s="138"/>
      <c r="AA288" s="143">
        <f>SUM(AA289:AA312)</f>
        <v>0</v>
      </c>
      <c r="AR288" s="144" t="s">
        <v>99</v>
      </c>
      <c r="AT288" s="145" t="s">
        <v>79</v>
      </c>
      <c r="AU288" s="145" t="s">
        <v>21</v>
      </c>
      <c r="AY288" s="144" t="s">
        <v>144</v>
      </c>
      <c r="BK288" s="146">
        <f>SUM(BK289:BK312)</f>
        <v>0</v>
      </c>
    </row>
    <row r="289" spans="2:65" s="1" customFormat="1" ht="31.5" customHeight="1" x14ac:dyDescent="0.3">
      <c r="B289" s="32"/>
      <c r="C289" s="148">
        <v>83</v>
      </c>
      <c r="D289" s="148" t="s">
        <v>145</v>
      </c>
      <c r="E289" s="149" t="s">
        <v>505</v>
      </c>
      <c r="F289" s="248" t="s">
        <v>506</v>
      </c>
      <c r="G289" s="249"/>
      <c r="H289" s="249"/>
      <c r="I289" s="249"/>
      <c r="J289" s="150" t="s">
        <v>148</v>
      </c>
      <c r="K289" s="151">
        <v>14.715</v>
      </c>
      <c r="L289" s="274"/>
      <c r="M289" s="275"/>
      <c r="N289" s="250">
        <f>ROUND(L289*K289,2)</f>
        <v>0</v>
      </c>
      <c r="O289" s="249"/>
      <c r="P289" s="249"/>
      <c r="Q289" s="249"/>
      <c r="R289" s="34"/>
      <c r="T289" s="152" t="s">
        <v>19</v>
      </c>
      <c r="U289" s="41" t="s">
        <v>45</v>
      </c>
      <c r="V289" s="153">
        <v>0.40799999999999997</v>
      </c>
      <c r="W289" s="153">
        <f>V289*K289</f>
        <v>6.0037199999999995</v>
      </c>
      <c r="X289" s="153">
        <v>2.0000000000000002E-5</v>
      </c>
      <c r="Y289" s="153">
        <f>X289*K289</f>
        <v>2.943E-4</v>
      </c>
      <c r="Z289" s="153">
        <v>0</v>
      </c>
      <c r="AA289" s="154">
        <f>Z289*K289</f>
        <v>0</v>
      </c>
      <c r="AR289" s="18" t="s">
        <v>225</v>
      </c>
      <c r="AT289" s="18" t="s">
        <v>145</v>
      </c>
      <c r="AU289" s="18" t="s">
        <v>99</v>
      </c>
      <c r="AY289" s="18" t="s">
        <v>144</v>
      </c>
      <c r="BE289" s="155">
        <f>IF(U289="základní",N289,0)</f>
        <v>0</v>
      </c>
      <c r="BF289" s="155">
        <f>IF(U289="snížená",N289,0)</f>
        <v>0</v>
      </c>
      <c r="BG289" s="155">
        <f>IF(U289="zákl. přenesená",N289,0)</f>
        <v>0</v>
      </c>
      <c r="BH289" s="155">
        <f>IF(U289="sníž. přenesená",N289,0)</f>
        <v>0</v>
      </c>
      <c r="BI289" s="155">
        <f>IF(U289="nulová",N289,0)</f>
        <v>0</v>
      </c>
      <c r="BJ289" s="18" t="s">
        <v>21</v>
      </c>
      <c r="BK289" s="155">
        <f>ROUND(L289*K289,2)</f>
        <v>0</v>
      </c>
      <c r="BL289" s="18" t="s">
        <v>225</v>
      </c>
      <c r="BM289" s="18" t="s">
        <v>507</v>
      </c>
    </row>
    <row r="290" spans="2:65" s="10" customFormat="1" ht="22.5" customHeight="1" x14ac:dyDescent="0.3">
      <c r="B290" s="156"/>
      <c r="C290" s="157"/>
      <c r="D290" s="157"/>
      <c r="E290" s="158" t="s">
        <v>19</v>
      </c>
      <c r="F290" s="251" t="s">
        <v>508</v>
      </c>
      <c r="G290" s="252"/>
      <c r="H290" s="252"/>
      <c r="I290" s="252"/>
      <c r="J290" s="157"/>
      <c r="K290" s="159">
        <v>5.4</v>
      </c>
      <c r="L290" s="157"/>
      <c r="M290" s="157"/>
      <c r="N290" s="157"/>
      <c r="O290" s="157"/>
      <c r="P290" s="157"/>
      <c r="Q290" s="157"/>
      <c r="R290" s="160"/>
      <c r="T290" s="161"/>
      <c r="U290" s="157"/>
      <c r="V290" s="157"/>
      <c r="W290" s="157"/>
      <c r="X290" s="157"/>
      <c r="Y290" s="157"/>
      <c r="Z290" s="157"/>
      <c r="AA290" s="162"/>
      <c r="AT290" s="163" t="s">
        <v>152</v>
      </c>
      <c r="AU290" s="163" t="s">
        <v>99</v>
      </c>
      <c r="AV290" s="10" t="s">
        <v>99</v>
      </c>
      <c r="AW290" s="10" t="s">
        <v>37</v>
      </c>
      <c r="AX290" s="10" t="s">
        <v>80</v>
      </c>
      <c r="AY290" s="163" t="s">
        <v>144</v>
      </c>
    </row>
    <row r="291" spans="2:65" s="10" customFormat="1" ht="22.5" customHeight="1" x14ac:dyDescent="0.3">
      <c r="B291" s="156"/>
      <c r="C291" s="157"/>
      <c r="D291" s="157"/>
      <c r="E291" s="158" t="s">
        <v>19</v>
      </c>
      <c r="F291" s="253" t="s">
        <v>509</v>
      </c>
      <c r="G291" s="252"/>
      <c r="H291" s="252"/>
      <c r="I291" s="252"/>
      <c r="J291" s="157"/>
      <c r="K291" s="159">
        <v>1.62</v>
      </c>
      <c r="L291" s="157"/>
      <c r="M291" s="157"/>
      <c r="N291" s="157"/>
      <c r="O291" s="157"/>
      <c r="P291" s="157"/>
      <c r="Q291" s="157"/>
      <c r="R291" s="160"/>
      <c r="T291" s="161"/>
      <c r="U291" s="157"/>
      <c r="V291" s="157"/>
      <c r="W291" s="157"/>
      <c r="X291" s="157"/>
      <c r="Y291" s="157"/>
      <c r="Z291" s="157"/>
      <c r="AA291" s="162"/>
      <c r="AT291" s="163" t="s">
        <v>152</v>
      </c>
      <c r="AU291" s="163" t="s">
        <v>99</v>
      </c>
      <c r="AV291" s="10" t="s">
        <v>99</v>
      </c>
      <c r="AW291" s="10" t="s">
        <v>37</v>
      </c>
      <c r="AX291" s="10" t="s">
        <v>80</v>
      </c>
      <c r="AY291" s="163" t="s">
        <v>144</v>
      </c>
    </row>
    <row r="292" spans="2:65" s="10" customFormat="1" ht="22.5" customHeight="1" x14ac:dyDescent="0.3">
      <c r="B292" s="156"/>
      <c r="C292" s="157"/>
      <c r="D292" s="157"/>
      <c r="E292" s="158" t="s">
        <v>19</v>
      </c>
      <c r="F292" s="253" t="s">
        <v>510</v>
      </c>
      <c r="G292" s="252"/>
      <c r="H292" s="252"/>
      <c r="I292" s="252"/>
      <c r="J292" s="157"/>
      <c r="K292" s="159">
        <v>7.29</v>
      </c>
      <c r="L292" s="157"/>
      <c r="M292" s="157"/>
      <c r="N292" s="157"/>
      <c r="O292" s="157"/>
      <c r="P292" s="157"/>
      <c r="Q292" s="157"/>
      <c r="R292" s="160"/>
      <c r="T292" s="161"/>
      <c r="U292" s="157"/>
      <c r="V292" s="157"/>
      <c r="W292" s="157"/>
      <c r="X292" s="157"/>
      <c r="Y292" s="157"/>
      <c r="Z292" s="157"/>
      <c r="AA292" s="162"/>
      <c r="AT292" s="163" t="s">
        <v>152</v>
      </c>
      <c r="AU292" s="163" t="s">
        <v>99</v>
      </c>
      <c r="AV292" s="10" t="s">
        <v>99</v>
      </c>
      <c r="AW292" s="10" t="s">
        <v>37</v>
      </c>
      <c r="AX292" s="10" t="s">
        <v>80</v>
      </c>
      <c r="AY292" s="163" t="s">
        <v>144</v>
      </c>
    </row>
    <row r="293" spans="2:65" s="10" customFormat="1" ht="22.5" customHeight="1" x14ac:dyDescent="0.3">
      <c r="B293" s="156"/>
      <c r="C293" s="157"/>
      <c r="D293" s="157"/>
      <c r="E293" s="158" t="s">
        <v>19</v>
      </c>
      <c r="F293" s="253" t="s">
        <v>511</v>
      </c>
      <c r="G293" s="252"/>
      <c r="H293" s="252"/>
      <c r="I293" s="252"/>
      <c r="J293" s="157"/>
      <c r="K293" s="159">
        <v>0.40500000000000003</v>
      </c>
      <c r="L293" s="157"/>
      <c r="M293" s="157"/>
      <c r="N293" s="157"/>
      <c r="O293" s="157"/>
      <c r="P293" s="157"/>
      <c r="Q293" s="157"/>
      <c r="R293" s="160"/>
      <c r="T293" s="161"/>
      <c r="U293" s="157"/>
      <c r="V293" s="157"/>
      <c r="W293" s="157"/>
      <c r="X293" s="157"/>
      <c r="Y293" s="157"/>
      <c r="Z293" s="157"/>
      <c r="AA293" s="162"/>
      <c r="AT293" s="163" t="s">
        <v>152</v>
      </c>
      <c r="AU293" s="163" t="s">
        <v>99</v>
      </c>
      <c r="AV293" s="10" t="s">
        <v>99</v>
      </c>
      <c r="AW293" s="10" t="s">
        <v>37</v>
      </c>
      <c r="AX293" s="10" t="s">
        <v>80</v>
      </c>
      <c r="AY293" s="163" t="s">
        <v>144</v>
      </c>
    </row>
    <row r="294" spans="2:65" s="11" customFormat="1" ht="22.5" customHeight="1" x14ac:dyDescent="0.3">
      <c r="B294" s="164"/>
      <c r="C294" s="165"/>
      <c r="D294" s="165"/>
      <c r="E294" s="166" t="s">
        <v>19</v>
      </c>
      <c r="F294" s="254" t="s">
        <v>155</v>
      </c>
      <c r="G294" s="255"/>
      <c r="H294" s="255"/>
      <c r="I294" s="255"/>
      <c r="J294" s="165"/>
      <c r="K294" s="167">
        <v>14.715</v>
      </c>
      <c r="L294" s="165"/>
      <c r="M294" s="165"/>
      <c r="N294" s="165"/>
      <c r="O294" s="165"/>
      <c r="P294" s="165"/>
      <c r="Q294" s="165"/>
      <c r="R294" s="168"/>
      <c r="T294" s="169"/>
      <c r="U294" s="165"/>
      <c r="V294" s="165"/>
      <c r="W294" s="165"/>
      <c r="X294" s="165"/>
      <c r="Y294" s="165"/>
      <c r="Z294" s="165"/>
      <c r="AA294" s="170"/>
      <c r="AT294" s="171" t="s">
        <v>152</v>
      </c>
      <c r="AU294" s="171" t="s">
        <v>99</v>
      </c>
      <c r="AV294" s="11" t="s">
        <v>149</v>
      </c>
      <c r="AW294" s="11" t="s">
        <v>37</v>
      </c>
      <c r="AX294" s="11" t="s">
        <v>21</v>
      </c>
      <c r="AY294" s="171" t="s">
        <v>144</v>
      </c>
    </row>
    <row r="295" spans="2:65" s="1" customFormat="1" ht="31.5" customHeight="1" x14ac:dyDescent="0.3">
      <c r="B295" s="32"/>
      <c r="C295" s="148">
        <v>84</v>
      </c>
      <c r="D295" s="148" t="s">
        <v>145</v>
      </c>
      <c r="E295" s="149" t="s">
        <v>513</v>
      </c>
      <c r="F295" s="248" t="s">
        <v>514</v>
      </c>
      <c r="G295" s="249"/>
      <c r="H295" s="249"/>
      <c r="I295" s="249"/>
      <c r="J295" s="150" t="s">
        <v>148</v>
      </c>
      <c r="K295" s="151">
        <v>14.715</v>
      </c>
      <c r="L295" s="274"/>
      <c r="M295" s="275"/>
      <c r="N295" s="250">
        <f>ROUND(L295*K295,2)</f>
        <v>0</v>
      </c>
      <c r="O295" s="249"/>
      <c r="P295" s="249"/>
      <c r="Q295" s="249"/>
      <c r="R295" s="34"/>
      <c r="T295" s="152" t="s">
        <v>19</v>
      </c>
      <c r="U295" s="41" t="s">
        <v>45</v>
      </c>
      <c r="V295" s="153">
        <v>0.155</v>
      </c>
      <c r="W295" s="153">
        <f>V295*K295</f>
        <v>2.2808250000000001</v>
      </c>
      <c r="X295" s="153">
        <v>1.4999999999999999E-4</v>
      </c>
      <c r="Y295" s="153">
        <f>X295*K295</f>
        <v>2.2072499999999996E-3</v>
      </c>
      <c r="Z295" s="153">
        <v>0</v>
      </c>
      <c r="AA295" s="154">
        <f>Z295*K295</f>
        <v>0</v>
      </c>
      <c r="AR295" s="18" t="s">
        <v>225</v>
      </c>
      <c r="AT295" s="18" t="s">
        <v>145</v>
      </c>
      <c r="AU295" s="18" t="s">
        <v>99</v>
      </c>
      <c r="AY295" s="18" t="s">
        <v>144</v>
      </c>
      <c r="BE295" s="155">
        <f>IF(U295="základní",N295,0)</f>
        <v>0</v>
      </c>
      <c r="BF295" s="155">
        <f>IF(U295="snížená",N295,0)</f>
        <v>0</v>
      </c>
      <c r="BG295" s="155">
        <f>IF(U295="zákl. přenesená",N295,0)</f>
        <v>0</v>
      </c>
      <c r="BH295" s="155">
        <f>IF(U295="sníž. přenesená",N295,0)</f>
        <v>0</v>
      </c>
      <c r="BI295" s="155">
        <f>IF(U295="nulová",N295,0)</f>
        <v>0</v>
      </c>
      <c r="BJ295" s="18" t="s">
        <v>21</v>
      </c>
      <c r="BK295" s="155">
        <f>ROUND(L295*K295,2)</f>
        <v>0</v>
      </c>
      <c r="BL295" s="18" t="s">
        <v>225</v>
      </c>
      <c r="BM295" s="18" t="s">
        <v>515</v>
      </c>
    </row>
    <row r="296" spans="2:65" s="10" customFormat="1" ht="22.5" customHeight="1" x14ac:dyDescent="0.3">
      <c r="B296" s="156"/>
      <c r="C296" s="157"/>
      <c r="D296" s="157"/>
      <c r="E296" s="158" t="s">
        <v>19</v>
      </c>
      <c r="F296" s="251" t="s">
        <v>508</v>
      </c>
      <c r="G296" s="252"/>
      <c r="H296" s="252"/>
      <c r="I296" s="252"/>
      <c r="J296" s="157"/>
      <c r="K296" s="159">
        <v>5.4</v>
      </c>
      <c r="L296" s="157"/>
      <c r="M296" s="157"/>
      <c r="N296" s="157"/>
      <c r="O296" s="157"/>
      <c r="P296" s="157"/>
      <c r="Q296" s="157"/>
      <c r="R296" s="160"/>
      <c r="T296" s="161"/>
      <c r="U296" s="157"/>
      <c r="V296" s="157"/>
      <c r="W296" s="157"/>
      <c r="X296" s="157"/>
      <c r="Y296" s="157"/>
      <c r="Z296" s="157"/>
      <c r="AA296" s="162"/>
      <c r="AT296" s="163" t="s">
        <v>152</v>
      </c>
      <c r="AU296" s="163" t="s">
        <v>99</v>
      </c>
      <c r="AV296" s="10" t="s">
        <v>99</v>
      </c>
      <c r="AW296" s="10" t="s">
        <v>37</v>
      </c>
      <c r="AX296" s="10" t="s">
        <v>80</v>
      </c>
      <c r="AY296" s="163" t="s">
        <v>144</v>
      </c>
    </row>
    <row r="297" spans="2:65" s="10" customFormat="1" ht="22.5" customHeight="1" x14ac:dyDescent="0.3">
      <c r="B297" s="156"/>
      <c r="C297" s="157"/>
      <c r="D297" s="157"/>
      <c r="E297" s="158" t="s">
        <v>19</v>
      </c>
      <c r="F297" s="253" t="s">
        <v>509</v>
      </c>
      <c r="G297" s="252"/>
      <c r="H297" s="252"/>
      <c r="I297" s="252"/>
      <c r="J297" s="157"/>
      <c r="K297" s="159">
        <v>1.62</v>
      </c>
      <c r="L297" s="157"/>
      <c r="M297" s="157"/>
      <c r="N297" s="157"/>
      <c r="O297" s="157"/>
      <c r="P297" s="157"/>
      <c r="Q297" s="157"/>
      <c r="R297" s="160"/>
      <c r="T297" s="161"/>
      <c r="U297" s="157"/>
      <c r="V297" s="157"/>
      <c r="W297" s="157"/>
      <c r="X297" s="157"/>
      <c r="Y297" s="157"/>
      <c r="Z297" s="157"/>
      <c r="AA297" s="162"/>
      <c r="AT297" s="163" t="s">
        <v>152</v>
      </c>
      <c r="AU297" s="163" t="s">
        <v>99</v>
      </c>
      <c r="AV297" s="10" t="s">
        <v>99</v>
      </c>
      <c r="AW297" s="10" t="s">
        <v>37</v>
      </c>
      <c r="AX297" s="10" t="s">
        <v>80</v>
      </c>
      <c r="AY297" s="163" t="s">
        <v>144</v>
      </c>
    </row>
    <row r="298" spans="2:65" s="10" customFormat="1" ht="22.5" customHeight="1" x14ac:dyDescent="0.3">
      <c r="B298" s="156"/>
      <c r="C298" s="157"/>
      <c r="D298" s="157"/>
      <c r="E298" s="158" t="s">
        <v>19</v>
      </c>
      <c r="F298" s="253" t="s">
        <v>510</v>
      </c>
      <c r="G298" s="252"/>
      <c r="H298" s="252"/>
      <c r="I298" s="252"/>
      <c r="J298" s="157"/>
      <c r="K298" s="159">
        <v>7.29</v>
      </c>
      <c r="L298" s="157"/>
      <c r="M298" s="157"/>
      <c r="N298" s="157"/>
      <c r="O298" s="157"/>
      <c r="P298" s="157"/>
      <c r="Q298" s="157"/>
      <c r="R298" s="160"/>
      <c r="T298" s="161"/>
      <c r="U298" s="157"/>
      <c r="V298" s="157"/>
      <c r="W298" s="157"/>
      <c r="X298" s="157"/>
      <c r="Y298" s="157"/>
      <c r="Z298" s="157"/>
      <c r="AA298" s="162"/>
      <c r="AT298" s="163" t="s">
        <v>152</v>
      </c>
      <c r="AU298" s="163" t="s">
        <v>99</v>
      </c>
      <c r="AV298" s="10" t="s">
        <v>99</v>
      </c>
      <c r="AW298" s="10" t="s">
        <v>37</v>
      </c>
      <c r="AX298" s="10" t="s">
        <v>80</v>
      </c>
      <c r="AY298" s="163" t="s">
        <v>144</v>
      </c>
    </row>
    <row r="299" spans="2:65" s="10" customFormat="1" ht="22.5" customHeight="1" x14ac:dyDescent="0.3">
      <c r="B299" s="156"/>
      <c r="C299" s="157"/>
      <c r="D299" s="157"/>
      <c r="E299" s="158" t="s">
        <v>19</v>
      </c>
      <c r="F299" s="253" t="s">
        <v>511</v>
      </c>
      <c r="G299" s="252"/>
      <c r="H299" s="252"/>
      <c r="I299" s="252"/>
      <c r="J299" s="157"/>
      <c r="K299" s="159">
        <v>0.40500000000000003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152</v>
      </c>
      <c r="AU299" s="163" t="s">
        <v>99</v>
      </c>
      <c r="AV299" s="10" t="s">
        <v>99</v>
      </c>
      <c r="AW299" s="10" t="s">
        <v>37</v>
      </c>
      <c r="AX299" s="10" t="s">
        <v>80</v>
      </c>
      <c r="AY299" s="163" t="s">
        <v>144</v>
      </c>
    </row>
    <row r="300" spans="2:65" s="11" customFormat="1" ht="22.5" customHeight="1" x14ac:dyDescent="0.3">
      <c r="B300" s="164"/>
      <c r="C300" s="165"/>
      <c r="D300" s="165"/>
      <c r="E300" s="166" t="s">
        <v>19</v>
      </c>
      <c r="F300" s="254" t="s">
        <v>155</v>
      </c>
      <c r="G300" s="255"/>
      <c r="H300" s="255"/>
      <c r="I300" s="255"/>
      <c r="J300" s="165"/>
      <c r="K300" s="167">
        <v>14.715</v>
      </c>
      <c r="L300" s="165"/>
      <c r="M300" s="165"/>
      <c r="N300" s="165"/>
      <c r="O300" s="165"/>
      <c r="P300" s="165"/>
      <c r="Q300" s="165"/>
      <c r="R300" s="168"/>
      <c r="T300" s="169"/>
      <c r="U300" s="165"/>
      <c r="V300" s="165"/>
      <c r="W300" s="165"/>
      <c r="X300" s="165"/>
      <c r="Y300" s="165"/>
      <c r="Z300" s="165"/>
      <c r="AA300" s="170"/>
      <c r="AT300" s="171" t="s">
        <v>152</v>
      </c>
      <c r="AU300" s="171" t="s">
        <v>99</v>
      </c>
      <c r="AV300" s="11" t="s">
        <v>149</v>
      </c>
      <c r="AW300" s="11" t="s">
        <v>37</v>
      </c>
      <c r="AX300" s="11" t="s">
        <v>21</v>
      </c>
      <c r="AY300" s="171" t="s">
        <v>144</v>
      </c>
    </row>
    <row r="301" spans="2:65" s="1" customFormat="1" ht="31.5" customHeight="1" x14ac:dyDescent="0.3">
      <c r="B301" s="32"/>
      <c r="C301" s="148">
        <v>85</v>
      </c>
      <c r="D301" s="148" t="s">
        <v>145</v>
      </c>
      <c r="E301" s="149" t="s">
        <v>517</v>
      </c>
      <c r="F301" s="248" t="s">
        <v>518</v>
      </c>
      <c r="G301" s="249"/>
      <c r="H301" s="249"/>
      <c r="I301" s="249"/>
      <c r="J301" s="150" t="s">
        <v>148</v>
      </c>
      <c r="K301" s="151">
        <v>14.715</v>
      </c>
      <c r="L301" s="274"/>
      <c r="M301" s="275"/>
      <c r="N301" s="250">
        <f>ROUND(L301*K301,2)</f>
        <v>0</v>
      </c>
      <c r="O301" s="249"/>
      <c r="P301" s="249"/>
      <c r="Q301" s="249"/>
      <c r="R301" s="34"/>
      <c r="T301" s="152" t="s">
        <v>19</v>
      </c>
      <c r="U301" s="41" t="s">
        <v>45</v>
      </c>
      <c r="V301" s="153">
        <v>0.33500000000000002</v>
      </c>
      <c r="W301" s="153">
        <f>V301*K301</f>
        <v>4.9295249999999999</v>
      </c>
      <c r="X301" s="153">
        <v>2.4000000000000001E-4</v>
      </c>
      <c r="Y301" s="153">
        <f>X301*K301</f>
        <v>3.5316000000000002E-3</v>
      </c>
      <c r="Z301" s="153">
        <v>0</v>
      </c>
      <c r="AA301" s="154">
        <f>Z301*K301</f>
        <v>0</v>
      </c>
      <c r="AR301" s="18" t="s">
        <v>225</v>
      </c>
      <c r="AT301" s="18" t="s">
        <v>145</v>
      </c>
      <c r="AU301" s="18" t="s">
        <v>99</v>
      </c>
      <c r="AY301" s="18" t="s">
        <v>144</v>
      </c>
      <c r="BE301" s="155">
        <f>IF(U301="základní",N301,0)</f>
        <v>0</v>
      </c>
      <c r="BF301" s="155">
        <f>IF(U301="snížená",N301,0)</f>
        <v>0</v>
      </c>
      <c r="BG301" s="155">
        <f>IF(U301="zákl. přenesená",N301,0)</f>
        <v>0</v>
      </c>
      <c r="BH301" s="155">
        <f>IF(U301="sníž. přenesená",N301,0)</f>
        <v>0</v>
      </c>
      <c r="BI301" s="155">
        <f>IF(U301="nulová",N301,0)</f>
        <v>0</v>
      </c>
      <c r="BJ301" s="18" t="s">
        <v>21</v>
      </c>
      <c r="BK301" s="155">
        <f>ROUND(L301*K301,2)</f>
        <v>0</v>
      </c>
      <c r="BL301" s="18" t="s">
        <v>225</v>
      </c>
      <c r="BM301" s="18" t="s">
        <v>519</v>
      </c>
    </row>
    <row r="302" spans="2:65" s="10" customFormat="1" ht="22.5" customHeight="1" x14ac:dyDescent="0.3">
      <c r="B302" s="156"/>
      <c r="C302" s="157"/>
      <c r="D302" s="157"/>
      <c r="E302" s="158" t="s">
        <v>19</v>
      </c>
      <c r="F302" s="251" t="s">
        <v>508</v>
      </c>
      <c r="G302" s="252"/>
      <c r="H302" s="252"/>
      <c r="I302" s="252"/>
      <c r="J302" s="157"/>
      <c r="K302" s="159">
        <v>5.4</v>
      </c>
      <c r="L302" s="157"/>
      <c r="M302" s="157"/>
      <c r="N302" s="157"/>
      <c r="O302" s="157"/>
      <c r="P302" s="157"/>
      <c r="Q302" s="157"/>
      <c r="R302" s="160"/>
      <c r="T302" s="161"/>
      <c r="U302" s="157"/>
      <c r="V302" s="157"/>
      <c r="W302" s="157"/>
      <c r="X302" s="157"/>
      <c r="Y302" s="157"/>
      <c r="Z302" s="157"/>
      <c r="AA302" s="162"/>
      <c r="AT302" s="163" t="s">
        <v>152</v>
      </c>
      <c r="AU302" s="163" t="s">
        <v>99</v>
      </c>
      <c r="AV302" s="10" t="s">
        <v>99</v>
      </c>
      <c r="AW302" s="10" t="s">
        <v>37</v>
      </c>
      <c r="AX302" s="10" t="s">
        <v>80</v>
      </c>
      <c r="AY302" s="163" t="s">
        <v>144</v>
      </c>
    </row>
    <row r="303" spans="2:65" s="10" customFormat="1" ht="22.5" customHeight="1" x14ac:dyDescent="0.3">
      <c r="B303" s="156"/>
      <c r="C303" s="157"/>
      <c r="D303" s="157"/>
      <c r="E303" s="158" t="s">
        <v>19</v>
      </c>
      <c r="F303" s="253" t="s">
        <v>509</v>
      </c>
      <c r="G303" s="252"/>
      <c r="H303" s="252"/>
      <c r="I303" s="252"/>
      <c r="J303" s="157"/>
      <c r="K303" s="159">
        <v>1.62</v>
      </c>
      <c r="L303" s="157"/>
      <c r="M303" s="157"/>
      <c r="N303" s="157"/>
      <c r="O303" s="157"/>
      <c r="P303" s="157"/>
      <c r="Q303" s="157"/>
      <c r="R303" s="160"/>
      <c r="T303" s="161"/>
      <c r="U303" s="157"/>
      <c r="V303" s="157"/>
      <c r="W303" s="157"/>
      <c r="X303" s="157"/>
      <c r="Y303" s="157"/>
      <c r="Z303" s="157"/>
      <c r="AA303" s="162"/>
      <c r="AT303" s="163" t="s">
        <v>152</v>
      </c>
      <c r="AU303" s="163" t="s">
        <v>99</v>
      </c>
      <c r="AV303" s="10" t="s">
        <v>99</v>
      </c>
      <c r="AW303" s="10" t="s">
        <v>37</v>
      </c>
      <c r="AX303" s="10" t="s">
        <v>80</v>
      </c>
      <c r="AY303" s="163" t="s">
        <v>144</v>
      </c>
    </row>
    <row r="304" spans="2:65" s="10" customFormat="1" ht="22.5" customHeight="1" x14ac:dyDescent="0.3">
      <c r="B304" s="156"/>
      <c r="C304" s="157"/>
      <c r="D304" s="157"/>
      <c r="E304" s="158" t="s">
        <v>19</v>
      </c>
      <c r="F304" s="253" t="s">
        <v>510</v>
      </c>
      <c r="G304" s="252"/>
      <c r="H304" s="252"/>
      <c r="I304" s="252"/>
      <c r="J304" s="157"/>
      <c r="K304" s="159">
        <v>7.29</v>
      </c>
      <c r="L304" s="157"/>
      <c r="M304" s="157"/>
      <c r="N304" s="157"/>
      <c r="O304" s="157"/>
      <c r="P304" s="157"/>
      <c r="Q304" s="157"/>
      <c r="R304" s="160"/>
      <c r="T304" s="161"/>
      <c r="U304" s="157"/>
      <c r="V304" s="157"/>
      <c r="W304" s="157"/>
      <c r="X304" s="157"/>
      <c r="Y304" s="157"/>
      <c r="Z304" s="157"/>
      <c r="AA304" s="162"/>
      <c r="AT304" s="163" t="s">
        <v>152</v>
      </c>
      <c r="AU304" s="163" t="s">
        <v>99</v>
      </c>
      <c r="AV304" s="10" t="s">
        <v>99</v>
      </c>
      <c r="AW304" s="10" t="s">
        <v>37</v>
      </c>
      <c r="AX304" s="10" t="s">
        <v>80</v>
      </c>
      <c r="AY304" s="163" t="s">
        <v>144</v>
      </c>
    </row>
    <row r="305" spans="2:65" s="10" customFormat="1" ht="22.5" customHeight="1" x14ac:dyDescent="0.3">
      <c r="B305" s="156"/>
      <c r="C305" s="157"/>
      <c r="D305" s="157"/>
      <c r="E305" s="158" t="s">
        <v>19</v>
      </c>
      <c r="F305" s="253" t="s">
        <v>511</v>
      </c>
      <c r="G305" s="252"/>
      <c r="H305" s="252"/>
      <c r="I305" s="252"/>
      <c r="J305" s="157"/>
      <c r="K305" s="159">
        <v>0.40500000000000003</v>
      </c>
      <c r="L305" s="157"/>
      <c r="M305" s="157"/>
      <c r="N305" s="157"/>
      <c r="O305" s="157"/>
      <c r="P305" s="157"/>
      <c r="Q305" s="157"/>
      <c r="R305" s="160"/>
      <c r="T305" s="161"/>
      <c r="U305" s="157"/>
      <c r="V305" s="157"/>
      <c r="W305" s="157"/>
      <c r="X305" s="157"/>
      <c r="Y305" s="157"/>
      <c r="Z305" s="157"/>
      <c r="AA305" s="162"/>
      <c r="AT305" s="163" t="s">
        <v>152</v>
      </c>
      <c r="AU305" s="163" t="s">
        <v>99</v>
      </c>
      <c r="AV305" s="10" t="s">
        <v>99</v>
      </c>
      <c r="AW305" s="10" t="s">
        <v>37</v>
      </c>
      <c r="AX305" s="10" t="s">
        <v>80</v>
      </c>
      <c r="AY305" s="163" t="s">
        <v>144</v>
      </c>
    </row>
    <row r="306" spans="2:65" s="11" customFormat="1" ht="22.5" customHeight="1" x14ac:dyDescent="0.3">
      <c r="B306" s="164"/>
      <c r="C306" s="165"/>
      <c r="D306" s="165"/>
      <c r="E306" s="166" t="s">
        <v>19</v>
      </c>
      <c r="F306" s="254" t="s">
        <v>155</v>
      </c>
      <c r="G306" s="255"/>
      <c r="H306" s="255"/>
      <c r="I306" s="255"/>
      <c r="J306" s="165"/>
      <c r="K306" s="167">
        <v>14.715</v>
      </c>
      <c r="L306" s="165"/>
      <c r="M306" s="165"/>
      <c r="N306" s="165"/>
      <c r="O306" s="165"/>
      <c r="P306" s="165"/>
      <c r="Q306" s="165"/>
      <c r="R306" s="168"/>
      <c r="T306" s="169"/>
      <c r="U306" s="165"/>
      <c r="V306" s="165"/>
      <c r="W306" s="165"/>
      <c r="X306" s="165"/>
      <c r="Y306" s="165"/>
      <c r="Z306" s="165"/>
      <c r="AA306" s="170"/>
      <c r="AT306" s="171" t="s">
        <v>152</v>
      </c>
      <c r="AU306" s="171" t="s">
        <v>99</v>
      </c>
      <c r="AV306" s="11" t="s">
        <v>149</v>
      </c>
      <c r="AW306" s="11" t="s">
        <v>37</v>
      </c>
      <c r="AX306" s="11" t="s">
        <v>21</v>
      </c>
      <c r="AY306" s="171" t="s">
        <v>144</v>
      </c>
    </row>
    <row r="307" spans="2:65" s="1" customFormat="1" ht="44.25" customHeight="1" x14ac:dyDescent="0.3">
      <c r="B307" s="32"/>
      <c r="C307" s="148">
        <v>86</v>
      </c>
      <c r="D307" s="148" t="s">
        <v>145</v>
      </c>
      <c r="E307" s="149" t="s">
        <v>521</v>
      </c>
      <c r="F307" s="248" t="s">
        <v>522</v>
      </c>
      <c r="G307" s="249"/>
      <c r="H307" s="249"/>
      <c r="I307" s="249"/>
      <c r="J307" s="150" t="s">
        <v>148</v>
      </c>
      <c r="K307" s="151">
        <v>14.715</v>
      </c>
      <c r="L307" s="274"/>
      <c r="M307" s="275"/>
      <c r="N307" s="250">
        <f>ROUND(L307*K307,2)</f>
        <v>0</v>
      </c>
      <c r="O307" s="249"/>
      <c r="P307" s="249"/>
      <c r="Q307" s="249"/>
      <c r="R307" s="34"/>
      <c r="T307" s="152" t="s">
        <v>19</v>
      </c>
      <c r="U307" s="41" t="s">
        <v>45</v>
      </c>
      <c r="V307" s="153">
        <v>0.115</v>
      </c>
      <c r="W307" s="153">
        <f>V307*K307</f>
        <v>1.6922250000000001</v>
      </c>
      <c r="X307" s="153">
        <v>1.1E-4</v>
      </c>
      <c r="Y307" s="153">
        <f>X307*K307</f>
        <v>1.6186500000000001E-3</v>
      </c>
      <c r="Z307" s="153">
        <v>0</v>
      </c>
      <c r="AA307" s="154">
        <f>Z307*K307</f>
        <v>0</v>
      </c>
      <c r="AR307" s="18" t="s">
        <v>225</v>
      </c>
      <c r="AT307" s="18" t="s">
        <v>145</v>
      </c>
      <c r="AU307" s="18" t="s">
        <v>99</v>
      </c>
      <c r="AY307" s="18" t="s">
        <v>144</v>
      </c>
      <c r="BE307" s="155">
        <f>IF(U307="základní",N307,0)</f>
        <v>0</v>
      </c>
      <c r="BF307" s="155">
        <f>IF(U307="snížená",N307,0)</f>
        <v>0</v>
      </c>
      <c r="BG307" s="155">
        <f>IF(U307="zákl. přenesená",N307,0)</f>
        <v>0</v>
      </c>
      <c r="BH307" s="155">
        <f>IF(U307="sníž. přenesená",N307,0)</f>
        <v>0</v>
      </c>
      <c r="BI307" s="155">
        <f>IF(U307="nulová",N307,0)</f>
        <v>0</v>
      </c>
      <c r="BJ307" s="18" t="s">
        <v>21</v>
      </c>
      <c r="BK307" s="155">
        <f>ROUND(L307*K307,2)</f>
        <v>0</v>
      </c>
      <c r="BL307" s="18" t="s">
        <v>225</v>
      </c>
      <c r="BM307" s="18" t="s">
        <v>523</v>
      </c>
    </row>
    <row r="308" spans="2:65" s="10" customFormat="1" ht="22.5" customHeight="1" x14ac:dyDescent="0.3">
      <c r="B308" s="156"/>
      <c r="C308" s="157"/>
      <c r="D308" s="157"/>
      <c r="E308" s="158" t="s">
        <v>19</v>
      </c>
      <c r="F308" s="251" t="s">
        <v>508</v>
      </c>
      <c r="G308" s="252"/>
      <c r="H308" s="252"/>
      <c r="I308" s="252"/>
      <c r="J308" s="157"/>
      <c r="K308" s="159">
        <v>5.4</v>
      </c>
      <c r="L308" s="157"/>
      <c r="M308" s="157"/>
      <c r="N308" s="157"/>
      <c r="O308" s="157"/>
      <c r="P308" s="157"/>
      <c r="Q308" s="157"/>
      <c r="R308" s="160"/>
      <c r="T308" s="161"/>
      <c r="U308" s="157"/>
      <c r="V308" s="157"/>
      <c r="W308" s="157"/>
      <c r="X308" s="157"/>
      <c r="Y308" s="157"/>
      <c r="Z308" s="157"/>
      <c r="AA308" s="162"/>
      <c r="AT308" s="163" t="s">
        <v>152</v>
      </c>
      <c r="AU308" s="163" t="s">
        <v>99</v>
      </c>
      <c r="AV308" s="10" t="s">
        <v>99</v>
      </c>
      <c r="AW308" s="10" t="s">
        <v>37</v>
      </c>
      <c r="AX308" s="10" t="s">
        <v>80</v>
      </c>
      <c r="AY308" s="163" t="s">
        <v>144</v>
      </c>
    </row>
    <row r="309" spans="2:65" s="10" customFormat="1" ht="22.5" customHeight="1" x14ac:dyDescent="0.3">
      <c r="B309" s="156"/>
      <c r="C309" s="157"/>
      <c r="D309" s="157"/>
      <c r="E309" s="158" t="s">
        <v>19</v>
      </c>
      <c r="F309" s="253" t="s">
        <v>509</v>
      </c>
      <c r="G309" s="252"/>
      <c r="H309" s="252"/>
      <c r="I309" s="252"/>
      <c r="J309" s="157"/>
      <c r="K309" s="159">
        <v>1.62</v>
      </c>
      <c r="L309" s="157"/>
      <c r="M309" s="157"/>
      <c r="N309" s="157"/>
      <c r="O309" s="157"/>
      <c r="P309" s="157"/>
      <c r="Q309" s="157"/>
      <c r="R309" s="160"/>
      <c r="T309" s="161"/>
      <c r="U309" s="157"/>
      <c r="V309" s="157"/>
      <c r="W309" s="157"/>
      <c r="X309" s="157"/>
      <c r="Y309" s="157"/>
      <c r="Z309" s="157"/>
      <c r="AA309" s="162"/>
      <c r="AT309" s="163" t="s">
        <v>152</v>
      </c>
      <c r="AU309" s="163" t="s">
        <v>99</v>
      </c>
      <c r="AV309" s="10" t="s">
        <v>99</v>
      </c>
      <c r="AW309" s="10" t="s">
        <v>37</v>
      </c>
      <c r="AX309" s="10" t="s">
        <v>80</v>
      </c>
      <c r="AY309" s="163" t="s">
        <v>144</v>
      </c>
    </row>
    <row r="310" spans="2:65" s="10" customFormat="1" ht="22.5" customHeight="1" x14ac:dyDescent="0.3">
      <c r="B310" s="156"/>
      <c r="C310" s="157"/>
      <c r="D310" s="157"/>
      <c r="E310" s="158" t="s">
        <v>19</v>
      </c>
      <c r="F310" s="253" t="s">
        <v>510</v>
      </c>
      <c r="G310" s="252"/>
      <c r="H310" s="252"/>
      <c r="I310" s="252"/>
      <c r="J310" s="157"/>
      <c r="K310" s="159">
        <v>7.29</v>
      </c>
      <c r="L310" s="157"/>
      <c r="M310" s="157"/>
      <c r="N310" s="157"/>
      <c r="O310" s="157"/>
      <c r="P310" s="157"/>
      <c r="Q310" s="157"/>
      <c r="R310" s="160"/>
      <c r="T310" s="161"/>
      <c r="U310" s="157"/>
      <c r="V310" s="157"/>
      <c r="W310" s="157"/>
      <c r="X310" s="157"/>
      <c r="Y310" s="157"/>
      <c r="Z310" s="157"/>
      <c r="AA310" s="162"/>
      <c r="AT310" s="163" t="s">
        <v>152</v>
      </c>
      <c r="AU310" s="163" t="s">
        <v>99</v>
      </c>
      <c r="AV310" s="10" t="s">
        <v>99</v>
      </c>
      <c r="AW310" s="10" t="s">
        <v>37</v>
      </c>
      <c r="AX310" s="10" t="s">
        <v>80</v>
      </c>
      <c r="AY310" s="163" t="s">
        <v>144</v>
      </c>
    </row>
    <row r="311" spans="2:65" s="10" customFormat="1" ht="22.5" customHeight="1" x14ac:dyDescent="0.3">
      <c r="B311" s="156"/>
      <c r="C311" s="157"/>
      <c r="D311" s="157"/>
      <c r="E311" s="158" t="s">
        <v>19</v>
      </c>
      <c r="F311" s="253" t="s">
        <v>511</v>
      </c>
      <c r="G311" s="252"/>
      <c r="H311" s="252"/>
      <c r="I311" s="252"/>
      <c r="J311" s="157"/>
      <c r="K311" s="159">
        <v>0.40500000000000003</v>
      </c>
      <c r="L311" s="157"/>
      <c r="M311" s="157"/>
      <c r="N311" s="157"/>
      <c r="O311" s="157"/>
      <c r="P311" s="157"/>
      <c r="Q311" s="157"/>
      <c r="R311" s="160"/>
      <c r="T311" s="161"/>
      <c r="U311" s="157"/>
      <c r="V311" s="157"/>
      <c r="W311" s="157"/>
      <c r="X311" s="157"/>
      <c r="Y311" s="157"/>
      <c r="Z311" s="157"/>
      <c r="AA311" s="162"/>
      <c r="AT311" s="163" t="s">
        <v>152</v>
      </c>
      <c r="AU311" s="163" t="s">
        <v>99</v>
      </c>
      <c r="AV311" s="10" t="s">
        <v>99</v>
      </c>
      <c r="AW311" s="10" t="s">
        <v>37</v>
      </c>
      <c r="AX311" s="10" t="s">
        <v>80</v>
      </c>
      <c r="AY311" s="163" t="s">
        <v>144</v>
      </c>
    </row>
    <row r="312" spans="2:65" s="11" customFormat="1" ht="22.5" customHeight="1" x14ac:dyDescent="0.3">
      <c r="B312" s="164"/>
      <c r="C312" s="165"/>
      <c r="D312" s="165"/>
      <c r="E312" s="166" t="s">
        <v>19</v>
      </c>
      <c r="F312" s="254" t="s">
        <v>155</v>
      </c>
      <c r="G312" s="255"/>
      <c r="H312" s="255"/>
      <c r="I312" s="255"/>
      <c r="J312" s="165"/>
      <c r="K312" s="167">
        <v>14.715</v>
      </c>
      <c r="L312" s="165"/>
      <c r="M312" s="165"/>
      <c r="N312" s="165"/>
      <c r="O312" s="165"/>
      <c r="P312" s="165"/>
      <c r="Q312" s="165"/>
      <c r="R312" s="168"/>
      <c r="T312" s="169"/>
      <c r="U312" s="165"/>
      <c r="V312" s="165"/>
      <c r="W312" s="165"/>
      <c r="X312" s="165"/>
      <c r="Y312" s="165"/>
      <c r="Z312" s="165"/>
      <c r="AA312" s="170"/>
      <c r="AT312" s="171" t="s">
        <v>152</v>
      </c>
      <c r="AU312" s="171" t="s">
        <v>99</v>
      </c>
      <c r="AV312" s="11" t="s">
        <v>149</v>
      </c>
      <c r="AW312" s="11" t="s">
        <v>37</v>
      </c>
      <c r="AX312" s="11" t="s">
        <v>21</v>
      </c>
      <c r="AY312" s="171" t="s">
        <v>144</v>
      </c>
    </row>
    <row r="313" spans="2:65" s="9" customFormat="1" ht="29.85" customHeight="1" x14ac:dyDescent="0.3">
      <c r="B313" s="137"/>
      <c r="C313" s="138"/>
      <c r="D313" s="147" t="s">
        <v>128</v>
      </c>
      <c r="E313" s="147"/>
      <c r="F313" s="147"/>
      <c r="G313" s="147"/>
      <c r="H313" s="147"/>
      <c r="I313" s="147"/>
      <c r="J313" s="147"/>
      <c r="K313" s="147"/>
      <c r="L313" s="147"/>
      <c r="M313" s="147"/>
      <c r="N313" s="267">
        <f>BK313</f>
        <v>0</v>
      </c>
      <c r="O313" s="268"/>
      <c r="P313" s="268"/>
      <c r="Q313" s="268"/>
      <c r="R313" s="140"/>
      <c r="T313" s="141"/>
      <c r="U313" s="138"/>
      <c r="V313" s="138"/>
      <c r="W313" s="142">
        <f>SUM(W314:W346)</f>
        <v>16.845362999999999</v>
      </c>
      <c r="X313" s="138"/>
      <c r="Y313" s="142">
        <f>SUM(Y314:Y346)</f>
        <v>8.3517030000000006E-2</v>
      </c>
      <c r="Z313" s="138"/>
      <c r="AA313" s="143">
        <f>SUM(AA314:AA346)</f>
        <v>3.0542809999999997E-2</v>
      </c>
      <c r="AR313" s="144" t="s">
        <v>99</v>
      </c>
      <c r="AT313" s="145" t="s">
        <v>79</v>
      </c>
      <c r="AU313" s="145" t="s">
        <v>21</v>
      </c>
      <c r="AY313" s="144" t="s">
        <v>144</v>
      </c>
      <c r="BK313" s="146">
        <f>SUM(BK314:BK346)</f>
        <v>0</v>
      </c>
    </row>
    <row r="314" spans="2:65" s="1" customFormat="1" ht="31.5" customHeight="1" x14ac:dyDescent="0.3">
      <c r="B314" s="32"/>
      <c r="C314" s="148">
        <v>87</v>
      </c>
      <c r="D314" s="148" t="s">
        <v>145</v>
      </c>
      <c r="E314" s="149" t="s">
        <v>525</v>
      </c>
      <c r="F314" s="248" t="s">
        <v>526</v>
      </c>
      <c r="G314" s="249"/>
      <c r="H314" s="249"/>
      <c r="I314" s="249"/>
      <c r="J314" s="150" t="s">
        <v>148</v>
      </c>
      <c r="K314" s="151">
        <v>83.222999999999999</v>
      </c>
      <c r="L314" s="274"/>
      <c r="M314" s="275"/>
      <c r="N314" s="250">
        <f>ROUND(L314*K314,2)</f>
        <v>0</v>
      </c>
      <c r="O314" s="249"/>
      <c r="P314" s="249"/>
      <c r="Q314" s="249"/>
      <c r="R314" s="34"/>
      <c r="T314" s="152" t="s">
        <v>19</v>
      </c>
      <c r="U314" s="41" t="s">
        <v>45</v>
      </c>
      <c r="V314" s="153">
        <v>3.6999999999999998E-2</v>
      </c>
      <c r="W314" s="153">
        <f>V314*K314</f>
        <v>3.0792509999999997</v>
      </c>
      <c r="X314" s="153">
        <v>0</v>
      </c>
      <c r="Y314" s="153">
        <f>X314*K314</f>
        <v>0</v>
      </c>
      <c r="Z314" s="153">
        <v>1.4999999999999999E-4</v>
      </c>
      <c r="AA314" s="154">
        <f>Z314*K314</f>
        <v>1.2483449999999998E-2</v>
      </c>
      <c r="AR314" s="18" t="s">
        <v>225</v>
      </c>
      <c r="AT314" s="18" t="s">
        <v>145</v>
      </c>
      <c r="AU314" s="18" t="s">
        <v>99</v>
      </c>
      <c r="AY314" s="18" t="s">
        <v>144</v>
      </c>
      <c r="BE314" s="155">
        <f>IF(U314="základní",N314,0)</f>
        <v>0</v>
      </c>
      <c r="BF314" s="155">
        <f>IF(U314="snížená",N314,0)</f>
        <v>0</v>
      </c>
      <c r="BG314" s="155">
        <f>IF(U314="zákl. přenesená",N314,0)</f>
        <v>0</v>
      </c>
      <c r="BH314" s="155">
        <f>IF(U314="sníž. přenesená",N314,0)</f>
        <v>0</v>
      </c>
      <c r="BI314" s="155">
        <f>IF(U314="nulová",N314,0)</f>
        <v>0</v>
      </c>
      <c r="BJ314" s="18" t="s">
        <v>21</v>
      </c>
      <c r="BK314" s="155">
        <f>ROUND(L314*K314,2)</f>
        <v>0</v>
      </c>
      <c r="BL314" s="18" t="s">
        <v>225</v>
      </c>
      <c r="BM314" s="18" t="s">
        <v>527</v>
      </c>
    </row>
    <row r="315" spans="2:65" s="10" customFormat="1" ht="22.5" customHeight="1" x14ac:dyDescent="0.3">
      <c r="B315" s="156"/>
      <c r="C315" s="157"/>
      <c r="D315" s="157"/>
      <c r="E315" s="158" t="s">
        <v>19</v>
      </c>
      <c r="F315" s="251" t="s">
        <v>151</v>
      </c>
      <c r="G315" s="252"/>
      <c r="H315" s="252"/>
      <c r="I315" s="252"/>
      <c r="J315" s="157"/>
      <c r="K315" s="159">
        <v>86.778999999999996</v>
      </c>
      <c r="L315" s="157"/>
      <c r="M315" s="157"/>
      <c r="N315" s="157"/>
      <c r="O315" s="157"/>
      <c r="P315" s="157"/>
      <c r="Q315" s="157"/>
      <c r="R315" s="160"/>
      <c r="T315" s="161"/>
      <c r="U315" s="157"/>
      <c r="V315" s="157"/>
      <c r="W315" s="157"/>
      <c r="X315" s="157"/>
      <c r="Y315" s="157"/>
      <c r="Z315" s="157"/>
      <c r="AA315" s="162"/>
      <c r="AT315" s="163" t="s">
        <v>152</v>
      </c>
      <c r="AU315" s="163" t="s">
        <v>99</v>
      </c>
      <c r="AV315" s="10" t="s">
        <v>99</v>
      </c>
      <c r="AW315" s="10" t="s">
        <v>37</v>
      </c>
      <c r="AX315" s="10" t="s">
        <v>80</v>
      </c>
      <c r="AY315" s="163" t="s">
        <v>144</v>
      </c>
    </row>
    <row r="316" spans="2:65" s="10" customFormat="1" ht="22.5" customHeight="1" x14ac:dyDescent="0.3">
      <c r="B316" s="156"/>
      <c r="C316" s="157"/>
      <c r="D316" s="157"/>
      <c r="E316" s="158" t="s">
        <v>19</v>
      </c>
      <c r="F316" s="253" t="s">
        <v>153</v>
      </c>
      <c r="G316" s="252"/>
      <c r="H316" s="252"/>
      <c r="I316" s="252"/>
      <c r="J316" s="157"/>
      <c r="K316" s="159">
        <v>10.096</v>
      </c>
      <c r="L316" s="157"/>
      <c r="M316" s="157"/>
      <c r="N316" s="157"/>
      <c r="O316" s="157"/>
      <c r="P316" s="157"/>
      <c r="Q316" s="157"/>
      <c r="R316" s="160"/>
      <c r="T316" s="161"/>
      <c r="U316" s="157"/>
      <c r="V316" s="157"/>
      <c r="W316" s="157"/>
      <c r="X316" s="157"/>
      <c r="Y316" s="157"/>
      <c r="Z316" s="157"/>
      <c r="AA316" s="162"/>
      <c r="AT316" s="163" t="s">
        <v>152</v>
      </c>
      <c r="AU316" s="163" t="s">
        <v>99</v>
      </c>
      <c r="AV316" s="10" t="s">
        <v>99</v>
      </c>
      <c r="AW316" s="10" t="s">
        <v>37</v>
      </c>
      <c r="AX316" s="10" t="s">
        <v>80</v>
      </c>
      <c r="AY316" s="163" t="s">
        <v>144</v>
      </c>
    </row>
    <row r="317" spans="2:65" s="10" customFormat="1" ht="22.5" customHeight="1" x14ac:dyDescent="0.3">
      <c r="B317" s="156"/>
      <c r="C317" s="157"/>
      <c r="D317" s="157"/>
      <c r="E317" s="158" t="s">
        <v>19</v>
      </c>
      <c r="F317" s="253" t="s">
        <v>154</v>
      </c>
      <c r="G317" s="252"/>
      <c r="H317" s="252"/>
      <c r="I317" s="252"/>
      <c r="J317" s="157"/>
      <c r="K317" s="159">
        <v>-13.651999999999999</v>
      </c>
      <c r="L317" s="157"/>
      <c r="M317" s="157"/>
      <c r="N317" s="157"/>
      <c r="O317" s="157"/>
      <c r="P317" s="157"/>
      <c r="Q317" s="157"/>
      <c r="R317" s="160"/>
      <c r="T317" s="161"/>
      <c r="U317" s="157"/>
      <c r="V317" s="157"/>
      <c r="W317" s="157"/>
      <c r="X317" s="157"/>
      <c r="Y317" s="157"/>
      <c r="Z317" s="157"/>
      <c r="AA317" s="162"/>
      <c r="AT317" s="163" t="s">
        <v>152</v>
      </c>
      <c r="AU317" s="163" t="s">
        <v>99</v>
      </c>
      <c r="AV317" s="10" t="s">
        <v>99</v>
      </c>
      <c r="AW317" s="10" t="s">
        <v>37</v>
      </c>
      <c r="AX317" s="10" t="s">
        <v>80</v>
      </c>
      <c r="AY317" s="163" t="s">
        <v>144</v>
      </c>
    </row>
    <row r="318" spans="2:65" s="11" customFormat="1" ht="22.5" customHeight="1" x14ac:dyDescent="0.3">
      <c r="B318" s="164"/>
      <c r="C318" s="165"/>
      <c r="D318" s="165"/>
      <c r="E318" s="166" t="s">
        <v>19</v>
      </c>
      <c r="F318" s="254" t="s">
        <v>155</v>
      </c>
      <c r="G318" s="255"/>
      <c r="H318" s="255"/>
      <c r="I318" s="255"/>
      <c r="J318" s="165"/>
      <c r="K318" s="167">
        <v>83.222999999999999</v>
      </c>
      <c r="L318" s="165"/>
      <c r="M318" s="165"/>
      <c r="N318" s="165"/>
      <c r="O318" s="165"/>
      <c r="P318" s="165"/>
      <c r="Q318" s="165"/>
      <c r="R318" s="168"/>
      <c r="T318" s="169"/>
      <c r="U318" s="165"/>
      <c r="V318" s="165"/>
      <c r="W318" s="165"/>
      <c r="X318" s="165"/>
      <c r="Y318" s="165"/>
      <c r="Z318" s="165"/>
      <c r="AA318" s="170"/>
      <c r="AT318" s="171" t="s">
        <v>152</v>
      </c>
      <c r="AU318" s="171" t="s">
        <v>99</v>
      </c>
      <c r="AV318" s="11" t="s">
        <v>149</v>
      </c>
      <c r="AW318" s="11" t="s">
        <v>37</v>
      </c>
      <c r="AX318" s="11" t="s">
        <v>21</v>
      </c>
      <c r="AY318" s="171" t="s">
        <v>144</v>
      </c>
    </row>
    <row r="319" spans="2:65" s="1" customFormat="1" ht="22.5" customHeight="1" x14ac:dyDescent="0.3">
      <c r="B319" s="32"/>
      <c r="C319" s="148">
        <v>88</v>
      </c>
      <c r="D319" s="148" t="s">
        <v>145</v>
      </c>
      <c r="E319" s="149" t="s">
        <v>529</v>
      </c>
      <c r="F319" s="248" t="s">
        <v>530</v>
      </c>
      <c r="G319" s="249"/>
      <c r="H319" s="249"/>
      <c r="I319" s="249"/>
      <c r="J319" s="150" t="s">
        <v>148</v>
      </c>
      <c r="K319" s="151">
        <v>58.256</v>
      </c>
      <c r="L319" s="274"/>
      <c r="M319" s="275"/>
      <c r="N319" s="250">
        <f>ROUND(L319*K319,2)</f>
        <v>0</v>
      </c>
      <c r="O319" s="249"/>
      <c r="P319" s="249"/>
      <c r="Q319" s="249"/>
      <c r="R319" s="34"/>
      <c r="T319" s="152" t="s">
        <v>19</v>
      </c>
      <c r="U319" s="41" t="s">
        <v>45</v>
      </c>
      <c r="V319" s="153">
        <v>7.9000000000000001E-2</v>
      </c>
      <c r="W319" s="153">
        <f>V319*K319</f>
        <v>4.6022239999999996</v>
      </c>
      <c r="X319" s="153">
        <v>1E-3</v>
      </c>
      <c r="Y319" s="153">
        <f>X319*K319</f>
        <v>5.8256000000000002E-2</v>
      </c>
      <c r="Z319" s="153">
        <v>3.1E-4</v>
      </c>
      <c r="AA319" s="154">
        <f>Z319*K319</f>
        <v>1.805936E-2</v>
      </c>
      <c r="AR319" s="18" t="s">
        <v>225</v>
      </c>
      <c r="AT319" s="18" t="s">
        <v>145</v>
      </c>
      <c r="AU319" s="18" t="s">
        <v>99</v>
      </c>
      <c r="AY319" s="18" t="s">
        <v>144</v>
      </c>
      <c r="BE319" s="155">
        <f>IF(U319="základní",N319,0)</f>
        <v>0</v>
      </c>
      <c r="BF319" s="155">
        <f>IF(U319="snížená",N319,0)</f>
        <v>0</v>
      </c>
      <c r="BG319" s="155">
        <f>IF(U319="zákl. přenesená",N319,0)</f>
        <v>0</v>
      </c>
      <c r="BH319" s="155">
        <f>IF(U319="sníž. přenesená",N319,0)</f>
        <v>0</v>
      </c>
      <c r="BI319" s="155">
        <f>IF(U319="nulová",N319,0)</f>
        <v>0</v>
      </c>
      <c r="BJ319" s="18" t="s">
        <v>21</v>
      </c>
      <c r="BK319" s="155">
        <f>ROUND(L319*K319,2)</f>
        <v>0</v>
      </c>
      <c r="BL319" s="18" t="s">
        <v>225</v>
      </c>
      <c r="BM319" s="18" t="s">
        <v>531</v>
      </c>
    </row>
    <row r="320" spans="2:65" s="10" customFormat="1" ht="22.5" customHeight="1" x14ac:dyDescent="0.3">
      <c r="B320" s="156"/>
      <c r="C320" s="157"/>
      <c r="D320" s="157"/>
      <c r="E320" s="158" t="s">
        <v>19</v>
      </c>
      <c r="F320" s="251" t="s">
        <v>151</v>
      </c>
      <c r="G320" s="252"/>
      <c r="H320" s="252"/>
      <c r="I320" s="252"/>
      <c r="J320" s="157"/>
      <c r="K320" s="159">
        <v>86.778999999999996</v>
      </c>
      <c r="L320" s="157"/>
      <c r="M320" s="157"/>
      <c r="N320" s="157"/>
      <c r="O320" s="157"/>
      <c r="P320" s="157"/>
      <c r="Q320" s="157"/>
      <c r="R320" s="160"/>
      <c r="T320" s="161"/>
      <c r="U320" s="157"/>
      <c r="V320" s="157"/>
      <c r="W320" s="157"/>
      <c r="X320" s="157"/>
      <c r="Y320" s="157"/>
      <c r="Z320" s="157"/>
      <c r="AA320" s="162"/>
      <c r="AT320" s="163" t="s">
        <v>152</v>
      </c>
      <c r="AU320" s="163" t="s">
        <v>99</v>
      </c>
      <c r="AV320" s="10" t="s">
        <v>99</v>
      </c>
      <c r="AW320" s="10" t="s">
        <v>37</v>
      </c>
      <c r="AX320" s="10" t="s">
        <v>80</v>
      </c>
      <c r="AY320" s="163" t="s">
        <v>144</v>
      </c>
    </row>
    <row r="321" spans="2:65" s="10" customFormat="1" ht="22.5" customHeight="1" x14ac:dyDescent="0.3">
      <c r="B321" s="156"/>
      <c r="C321" s="157"/>
      <c r="D321" s="157"/>
      <c r="E321" s="158" t="s">
        <v>19</v>
      </c>
      <c r="F321" s="253" t="s">
        <v>153</v>
      </c>
      <c r="G321" s="252"/>
      <c r="H321" s="252"/>
      <c r="I321" s="252"/>
      <c r="J321" s="157"/>
      <c r="K321" s="159">
        <v>10.096</v>
      </c>
      <c r="L321" s="157"/>
      <c r="M321" s="157"/>
      <c r="N321" s="157"/>
      <c r="O321" s="157"/>
      <c r="P321" s="157"/>
      <c r="Q321" s="157"/>
      <c r="R321" s="160"/>
      <c r="T321" s="161"/>
      <c r="U321" s="157"/>
      <c r="V321" s="157"/>
      <c r="W321" s="157"/>
      <c r="X321" s="157"/>
      <c r="Y321" s="157"/>
      <c r="Z321" s="157"/>
      <c r="AA321" s="162"/>
      <c r="AT321" s="163" t="s">
        <v>152</v>
      </c>
      <c r="AU321" s="163" t="s">
        <v>99</v>
      </c>
      <c r="AV321" s="10" t="s">
        <v>99</v>
      </c>
      <c r="AW321" s="10" t="s">
        <v>37</v>
      </c>
      <c r="AX321" s="10" t="s">
        <v>80</v>
      </c>
      <c r="AY321" s="163" t="s">
        <v>144</v>
      </c>
    </row>
    <row r="322" spans="2:65" s="10" customFormat="1" ht="22.5" customHeight="1" x14ac:dyDescent="0.3">
      <c r="B322" s="156"/>
      <c r="C322" s="157"/>
      <c r="D322" s="157"/>
      <c r="E322" s="158" t="s">
        <v>19</v>
      </c>
      <c r="F322" s="253" t="s">
        <v>154</v>
      </c>
      <c r="G322" s="252"/>
      <c r="H322" s="252"/>
      <c r="I322" s="252"/>
      <c r="J322" s="157"/>
      <c r="K322" s="159">
        <v>-13.651999999999999</v>
      </c>
      <c r="L322" s="157"/>
      <c r="M322" s="157"/>
      <c r="N322" s="157"/>
      <c r="O322" s="157"/>
      <c r="P322" s="157"/>
      <c r="Q322" s="157"/>
      <c r="R322" s="160"/>
      <c r="T322" s="161"/>
      <c r="U322" s="157"/>
      <c r="V322" s="157"/>
      <c r="W322" s="157"/>
      <c r="X322" s="157"/>
      <c r="Y322" s="157"/>
      <c r="Z322" s="157"/>
      <c r="AA322" s="162"/>
      <c r="AT322" s="163" t="s">
        <v>152</v>
      </c>
      <c r="AU322" s="163" t="s">
        <v>99</v>
      </c>
      <c r="AV322" s="10" t="s">
        <v>99</v>
      </c>
      <c r="AW322" s="10" t="s">
        <v>37</v>
      </c>
      <c r="AX322" s="10" t="s">
        <v>80</v>
      </c>
      <c r="AY322" s="163" t="s">
        <v>144</v>
      </c>
    </row>
    <row r="323" spans="2:65" s="13" customFormat="1" ht="22.5" customHeight="1" x14ac:dyDescent="0.3">
      <c r="B323" s="184"/>
      <c r="C323" s="185"/>
      <c r="D323" s="185"/>
      <c r="E323" s="186" t="s">
        <v>19</v>
      </c>
      <c r="F323" s="262" t="s">
        <v>532</v>
      </c>
      <c r="G323" s="263"/>
      <c r="H323" s="263"/>
      <c r="I323" s="263"/>
      <c r="J323" s="185"/>
      <c r="K323" s="187">
        <v>83.222999999999999</v>
      </c>
      <c r="L323" s="185"/>
      <c r="M323" s="185"/>
      <c r="N323" s="185"/>
      <c r="O323" s="185"/>
      <c r="P323" s="185"/>
      <c r="Q323" s="185"/>
      <c r="R323" s="188"/>
      <c r="T323" s="189"/>
      <c r="U323" s="185"/>
      <c r="V323" s="185"/>
      <c r="W323" s="185"/>
      <c r="X323" s="185"/>
      <c r="Y323" s="185"/>
      <c r="Z323" s="185"/>
      <c r="AA323" s="190"/>
      <c r="AT323" s="191" t="s">
        <v>152</v>
      </c>
      <c r="AU323" s="191" t="s">
        <v>99</v>
      </c>
      <c r="AV323" s="13" t="s">
        <v>159</v>
      </c>
      <c r="AW323" s="13" t="s">
        <v>37</v>
      </c>
      <c r="AX323" s="13" t="s">
        <v>80</v>
      </c>
      <c r="AY323" s="191" t="s">
        <v>144</v>
      </c>
    </row>
    <row r="324" spans="2:65" s="10" customFormat="1" ht="22.5" customHeight="1" x14ac:dyDescent="0.3">
      <c r="B324" s="156"/>
      <c r="C324" s="157"/>
      <c r="D324" s="157"/>
      <c r="E324" s="158" t="s">
        <v>19</v>
      </c>
      <c r="F324" s="253" t="s">
        <v>533</v>
      </c>
      <c r="G324" s="252"/>
      <c r="H324" s="252"/>
      <c r="I324" s="252"/>
      <c r="J324" s="157"/>
      <c r="K324" s="159">
        <v>-24.966999999999999</v>
      </c>
      <c r="L324" s="157"/>
      <c r="M324" s="157"/>
      <c r="N324" s="157"/>
      <c r="O324" s="157"/>
      <c r="P324" s="157"/>
      <c r="Q324" s="157"/>
      <c r="R324" s="160"/>
      <c r="T324" s="161"/>
      <c r="U324" s="157"/>
      <c r="V324" s="157"/>
      <c r="W324" s="157"/>
      <c r="X324" s="157"/>
      <c r="Y324" s="157"/>
      <c r="Z324" s="157"/>
      <c r="AA324" s="162"/>
      <c r="AT324" s="163" t="s">
        <v>152</v>
      </c>
      <c r="AU324" s="163" t="s">
        <v>99</v>
      </c>
      <c r="AV324" s="10" t="s">
        <v>99</v>
      </c>
      <c r="AW324" s="10" t="s">
        <v>37</v>
      </c>
      <c r="AX324" s="10" t="s">
        <v>80</v>
      </c>
      <c r="AY324" s="163" t="s">
        <v>144</v>
      </c>
    </row>
    <row r="325" spans="2:65" s="11" customFormat="1" ht="22.5" customHeight="1" x14ac:dyDescent="0.3">
      <c r="B325" s="164"/>
      <c r="C325" s="165"/>
      <c r="D325" s="165"/>
      <c r="E325" s="166" t="s">
        <v>19</v>
      </c>
      <c r="F325" s="254" t="s">
        <v>155</v>
      </c>
      <c r="G325" s="255"/>
      <c r="H325" s="255"/>
      <c r="I325" s="255"/>
      <c r="J325" s="165"/>
      <c r="K325" s="167">
        <v>58.256</v>
      </c>
      <c r="L325" s="165"/>
      <c r="M325" s="165"/>
      <c r="N325" s="165"/>
      <c r="O325" s="165"/>
      <c r="P325" s="165"/>
      <c r="Q325" s="165"/>
      <c r="R325" s="168"/>
      <c r="T325" s="169"/>
      <c r="U325" s="165"/>
      <c r="V325" s="165"/>
      <c r="W325" s="165"/>
      <c r="X325" s="165"/>
      <c r="Y325" s="165"/>
      <c r="Z325" s="165"/>
      <c r="AA325" s="170"/>
      <c r="AT325" s="171" t="s">
        <v>152</v>
      </c>
      <c r="AU325" s="171" t="s">
        <v>99</v>
      </c>
      <c r="AV325" s="11" t="s">
        <v>149</v>
      </c>
      <c r="AW325" s="11" t="s">
        <v>37</v>
      </c>
      <c r="AX325" s="11" t="s">
        <v>21</v>
      </c>
      <c r="AY325" s="171" t="s">
        <v>144</v>
      </c>
    </row>
    <row r="326" spans="2:65" s="1" customFormat="1" ht="31.5" customHeight="1" x14ac:dyDescent="0.3">
      <c r="B326" s="32"/>
      <c r="C326" s="148">
        <v>89</v>
      </c>
      <c r="D326" s="148" t="s">
        <v>145</v>
      </c>
      <c r="E326" s="149" t="s">
        <v>535</v>
      </c>
      <c r="F326" s="248" t="s">
        <v>536</v>
      </c>
      <c r="G326" s="249"/>
      <c r="H326" s="249"/>
      <c r="I326" s="249"/>
      <c r="J326" s="150" t="s">
        <v>148</v>
      </c>
      <c r="K326" s="151">
        <v>58.256</v>
      </c>
      <c r="L326" s="274"/>
      <c r="M326" s="275"/>
      <c r="N326" s="250">
        <f>ROUND(L326*K326,2)</f>
        <v>0</v>
      </c>
      <c r="O326" s="249"/>
      <c r="P326" s="249"/>
      <c r="Q326" s="249"/>
      <c r="R326" s="34"/>
      <c r="T326" s="152" t="s">
        <v>19</v>
      </c>
      <c r="U326" s="41" t="s">
        <v>45</v>
      </c>
      <c r="V326" s="153">
        <v>0.04</v>
      </c>
      <c r="W326" s="153">
        <f>V326*K326</f>
        <v>2.3302399999999999</v>
      </c>
      <c r="X326" s="153">
        <v>0</v>
      </c>
      <c r="Y326" s="153">
        <f>X326*K326</f>
        <v>0</v>
      </c>
      <c r="Z326" s="153">
        <v>0</v>
      </c>
      <c r="AA326" s="154">
        <f>Z326*K326</f>
        <v>0</v>
      </c>
      <c r="AR326" s="18" t="s">
        <v>225</v>
      </c>
      <c r="AT326" s="18" t="s">
        <v>145</v>
      </c>
      <c r="AU326" s="18" t="s">
        <v>99</v>
      </c>
      <c r="AY326" s="18" t="s">
        <v>144</v>
      </c>
      <c r="BE326" s="155">
        <f>IF(U326="základní",N326,0)</f>
        <v>0</v>
      </c>
      <c r="BF326" s="155">
        <f>IF(U326="snížená",N326,0)</f>
        <v>0</v>
      </c>
      <c r="BG326" s="155">
        <f>IF(U326="zákl. přenesená",N326,0)</f>
        <v>0</v>
      </c>
      <c r="BH326" s="155">
        <f>IF(U326="sníž. přenesená",N326,0)</f>
        <v>0</v>
      </c>
      <c r="BI326" s="155">
        <f>IF(U326="nulová",N326,0)</f>
        <v>0</v>
      </c>
      <c r="BJ326" s="18" t="s">
        <v>21</v>
      </c>
      <c r="BK326" s="155">
        <f>ROUND(L326*K326,2)</f>
        <v>0</v>
      </c>
      <c r="BL326" s="18" t="s">
        <v>225</v>
      </c>
      <c r="BM326" s="18" t="s">
        <v>537</v>
      </c>
    </row>
    <row r="327" spans="2:65" s="10" customFormat="1" ht="22.5" customHeight="1" x14ac:dyDescent="0.3">
      <c r="B327" s="156"/>
      <c r="C327" s="157"/>
      <c r="D327" s="157"/>
      <c r="E327" s="158" t="s">
        <v>19</v>
      </c>
      <c r="F327" s="251" t="s">
        <v>151</v>
      </c>
      <c r="G327" s="252"/>
      <c r="H327" s="252"/>
      <c r="I327" s="252"/>
      <c r="J327" s="157"/>
      <c r="K327" s="159">
        <v>86.778999999999996</v>
      </c>
      <c r="L327" s="157"/>
      <c r="M327" s="157"/>
      <c r="N327" s="157"/>
      <c r="O327" s="157"/>
      <c r="P327" s="157"/>
      <c r="Q327" s="157"/>
      <c r="R327" s="160"/>
      <c r="T327" s="161"/>
      <c r="U327" s="157"/>
      <c r="V327" s="157"/>
      <c r="W327" s="157"/>
      <c r="X327" s="157"/>
      <c r="Y327" s="157"/>
      <c r="Z327" s="157"/>
      <c r="AA327" s="162"/>
      <c r="AT327" s="163" t="s">
        <v>152</v>
      </c>
      <c r="AU327" s="163" t="s">
        <v>99</v>
      </c>
      <c r="AV327" s="10" t="s">
        <v>99</v>
      </c>
      <c r="AW327" s="10" t="s">
        <v>37</v>
      </c>
      <c r="AX327" s="10" t="s">
        <v>80</v>
      </c>
      <c r="AY327" s="163" t="s">
        <v>144</v>
      </c>
    </row>
    <row r="328" spans="2:65" s="10" customFormat="1" ht="22.5" customHeight="1" x14ac:dyDescent="0.3">
      <c r="B328" s="156"/>
      <c r="C328" s="157"/>
      <c r="D328" s="157"/>
      <c r="E328" s="158" t="s">
        <v>19</v>
      </c>
      <c r="F328" s="253" t="s">
        <v>153</v>
      </c>
      <c r="G328" s="252"/>
      <c r="H328" s="252"/>
      <c r="I328" s="252"/>
      <c r="J328" s="157"/>
      <c r="K328" s="159">
        <v>10.096</v>
      </c>
      <c r="L328" s="157"/>
      <c r="M328" s="157"/>
      <c r="N328" s="157"/>
      <c r="O328" s="157"/>
      <c r="P328" s="157"/>
      <c r="Q328" s="157"/>
      <c r="R328" s="160"/>
      <c r="T328" s="161"/>
      <c r="U328" s="157"/>
      <c r="V328" s="157"/>
      <c r="W328" s="157"/>
      <c r="X328" s="157"/>
      <c r="Y328" s="157"/>
      <c r="Z328" s="157"/>
      <c r="AA328" s="162"/>
      <c r="AT328" s="163" t="s">
        <v>152</v>
      </c>
      <c r="AU328" s="163" t="s">
        <v>99</v>
      </c>
      <c r="AV328" s="10" t="s">
        <v>99</v>
      </c>
      <c r="AW328" s="10" t="s">
        <v>37</v>
      </c>
      <c r="AX328" s="10" t="s">
        <v>80</v>
      </c>
      <c r="AY328" s="163" t="s">
        <v>144</v>
      </c>
    </row>
    <row r="329" spans="2:65" s="10" customFormat="1" ht="22.5" customHeight="1" x14ac:dyDescent="0.3">
      <c r="B329" s="156"/>
      <c r="C329" s="157"/>
      <c r="D329" s="157"/>
      <c r="E329" s="158" t="s">
        <v>19</v>
      </c>
      <c r="F329" s="253" t="s">
        <v>154</v>
      </c>
      <c r="G329" s="252"/>
      <c r="H329" s="252"/>
      <c r="I329" s="252"/>
      <c r="J329" s="157"/>
      <c r="K329" s="159">
        <v>-13.651999999999999</v>
      </c>
      <c r="L329" s="157"/>
      <c r="M329" s="157"/>
      <c r="N329" s="157"/>
      <c r="O329" s="157"/>
      <c r="P329" s="157"/>
      <c r="Q329" s="157"/>
      <c r="R329" s="160"/>
      <c r="T329" s="161"/>
      <c r="U329" s="157"/>
      <c r="V329" s="157"/>
      <c r="W329" s="157"/>
      <c r="X329" s="157"/>
      <c r="Y329" s="157"/>
      <c r="Z329" s="157"/>
      <c r="AA329" s="162"/>
      <c r="AT329" s="163" t="s">
        <v>152</v>
      </c>
      <c r="AU329" s="163" t="s">
        <v>99</v>
      </c>
      <c r="AV329" s="10" t="s">
        <v>99</v>
      </c>
      <c r="AW329" s="10" t="s">
        <v>37</v>
      </c>
      <c r="AX329" s="10" t="s">
        <v>80</v>
      </c>
      <c r="AY329" s="163" t="s">
        <v>144</v>
      </c>
    </row>
    <row r="330" spans="2:65" s="13" customFormat="1" ht="22.5" customHeight="1" x14ac:dyDescent="0.3">
      <c r="B330" s="184"/>
      <c r="C330" s="185"/>
      <c r="D330" s="185"/>
      <c r="E330" s="186" t="s">
        <v>19</v>
      </c>
      <c r="F330" s="262" t="s">
        <v>532</v>
      </c>
      <c r="G330" s="263"/>
      <c r="H330" s="263"/>
      <c r="I330" s="263"/>
      <c r="J330" s="185"/>
      <c r="K330" s="187">
        <v>83.222999999999999</v>
      </c>
      <c r="L330" s="185"/>
      <c r="M330" s="185"/>
      <c r="N330" s="185"/>
      <c r="O330" s="185"/>
      <c r="P330" s="185"/>
      <c r="Q330" s="185"/>
      <c r="R330" s="188"/>
      <c r="T330" s="189"/>
      <c r="U330" s="185"/>
      <c r="V330" s="185"/>
      <c r="W330" s="185"/>
      <c r="X330" s="185"/>
      <c r="Y330" s="185"/>
      <c r="Z330" s="185"/>
      <c r="AA330" s="190"/>
      <c r="AT330" s="191" t="s">
        <v>152</v>
      </c>
      <c r="AU330" s="191" t="s">
        <v>99</v>
      </c>
      <c r="AV330" s="13" t="s">
        <v>159</v>
      </c>
      <c r="AW330" s="13" t="s">
        <v>37</v>
      </c>
      <c r="AX330" s="13" t="s">
        <v>80</v>
      </c>
      <c r="AY330" s="191" t="s">
        <v>144</v>
      </c>
    </row>
    <row r="331" spans="2:65" s="10" customFormat="1" ht="22.5" customHeight="1" x14ac:dyDescent="0.3">
      <c r="B331" s="156"/>
      <c r="C331" s="157"/>
      <c r="D331" s="157"/>
      <c r="E331" s="158" t="s">
        <v>19</v>
      </c>
      <c r="F331" s="253" t="s">
        <v>533</v>
      </c>
      <c r="G331" s="252"/>
      <c r="H331" s="252"/>
      <c r="I331" s="252"/>
      <c r="J331" s="157"/>
      <c r="K331" s="159">
        <v>-24.966999999999999</v>
      </c>
      <c r="L331" s="157"/>
      <c r="M331" s="157"/>
      <c r="N331" s="157"/>
      <c r="O331" s="157"/>
      <c r="P331" s="157"/>
      <c r="Q331" s="157"/>
      <c r="R331" s="160"/>
      <c r="T331" s="161"/>
      <c r="U331" s="157"/>
      <c r="V331" s="157"/>
      <c r="W331" s="157"/>
      <c r="X331" s="157"/>
      <c r="Y331" s="157"/>
      <c r="Z331" s="157"/>
      <c r="AA331" s="162"/>
      <c r="AT331" s="163" t="s">
        <v>152</v>
      </c>
      <c r="AU331" s="163" t="s">
        <v>99</v>
      </c>
      <c r="AV331" s="10" t="s">
        <v>99</v>
      </c>
      <c r="AW331" s="10" t="s">
        <v>37</v>
      </c>
      <c r="AX331" s="10" t="s">
        <v>80</v>
      </c>
      <c r="AY331" s="163" t="s">
        <v>144</v>
      </c>
    </row>
    <row r="332" spans="2:65" s="11" customFormat="1" ht="22.5" customHeight="1" x14ac:dyDescent="0.3">
      <c r="B332" s="164"/>
      <c r="C332" s="165"/>
      <c r="D332" s="165"/>
      <c r="E332" s="166" t="s">
        <v>19</v>
      </c>
      <c r="F332" s="254" t="s">
        <v>155</v>
      </c>
      <c r="G332" s="255"/>
      <c r="H332" s="255"/>
      <c r="I332" s="255"/>
      <c r="J332" s="165"/>
      <c r="K332" s="167">
        <v>58.256</v>
      </c>
      <c r="L332" s="165"/>
      <c r="M332" s="165"/>
      <c r="N332" s="165"/>
      <c r="O332" s="165"/>
      <c r="P332" s="165"/>
      <c r="Q332" s="165"/>
      <c r="R332" s="168"/>
      <c r="T332" s="169"/>
      <c r="U332" s="165"/>
      <c r="V332" s="165"/>
      <c r="W332" s="165"/>
      <c r="X332" s="165"/>
      <c r="Y332" s="165"/>
      <c r="Z332" s="165"/>
      <c r="AA332" s="170"/>
      <c r="AT332" s="171" t="s">
        <v>152</v>
      </c>
      <c r="AU332" s="171" t="s">
        <v>99</v>
      </c>
      <c r="AV332" s="11" t="s">
        <v>149</v>
      </c>
      <c r="AW332" s="11" t="s">
        <v>37</v>
      </c>
      <c r="AX332" s="11" t="s">
        <v>21</v>
      </c>
      <c r="AY332" s="171" t="s">
        <v>144</v>
      </c>
    </row>
    <row r="333" spans="2:65" s="1" customFormat="1" ht="31.5" customHeight="1" x14ac:dyDescent="0.3">
      <c r="B333" s="32"/>
      <c r="C333" s="148">
        <v>90</v>
      </c>
      <c r="D333" s="148" t="s">
        <v>145</v>
      </c>
      <c r="E333" s="149" t="s">
        <v>539</v>
      </c>
      <c r="F333" s="248" t="s">
        <v>540</v>
      </c>
      <c r="G333" s="249"/>
      <c r="H333" s="249"/>
      <c r="I333" s="249"/>
      <c r="J333" s="150" t="s">
        <v>148</v>
      </c>
      <c r="K333" s="151">
        <v>60.23</v>
      </c>
      <c r="L333" s="274"/>
      <c r="M333" s="275"/>
      <c r="N333" s="250">
        <f>ROUND(L333*K333,2)</f>
        <v>0</v>
      </c>
      <c r="O333" s="249"/>
      <c r="P333" s="249"/>
      <c r="Q333" s="249"/>
      <c r="R333" s="34"/>
      <c r="T333" s="152" t="s">
        <v>19</v>
      </c>
      <c r="U333" s="41" t="s">
        <v>45</v>
      </c>
      <c r="V333" s="153">
        <v>1.2E-2</v>
      </c>
      <c r="W333" s="153">
        <f>V333*K333</f>
        <v>0.72275999999999996</v>
      </c>
      <c r="X333" s="153">
        <v>0</v>
      </c>
      <c r="Y333" s="153">
        <f>X333*K333</f>
        <v>0</v>
      </c>
      <c r="Z333" s="153">
        <v>0</v>
      </c>
      <c r="AA333" s="154">
        <f>Z333*K333</f>
        <v>0</v>
      </c>
      <c r="AR333" s="18" t="s">
        <v>225</v>
      </c>
      <c r="AT333" s="18" t="s">
        <v>145</v>
      </c>
      <c r="AU333" s="18" t="s">
        <v>99</v>
      </c>
      <c r="AY333" s="18" t="s">
        <v>144</v>
      </c>
      <c r="BE333" s="155">
        <f>IF(U333="základní",N333,0)</f>
        <v>0</v>
      </c>
      <c r="BF333" s="155">
        <f>IF(U333="snížená",N333,0)</f>
        <v>0</v>
      </c>
      <c r="BG333" s="155">
        <f>IF(U333="zákl. přenesená",N333,0)</f>
        <v>0</v>
      </c>
      <c r="BH333" s="155">
        <f>IF(U333="sníž. přenesená",N333,0)</f>
        <v>0</v>
      </c>
      <c r="BI333" s="155">
        <f>IF(U333="nulová",N333,0)</f>
        <v>0</v>
      </c>
      <c r="BJ333" s="18" t="s">
        <v>21</v>
      </c>
      <c r="BK333" s="155">
        <f>ROUND(L333*K333,2)</f>
        <v>0</v>
      </c>
      <c r="BL333" s="18" t="s">
        <v>225</v>
      </c>
      <c r="BM333" s="18" t="s">
        <v>541</v>
      </c>
    </row>
    <row r="334" spans="2:65" s="10" customFormat="1" ht="31.5" customHeight="1" x14ac:dyDescent="0.3">
      <c r="B334" s="156"/>
      <c r="C334" s="157"/>
      <c r="D334" s="157"/>
      <c r="E334" s="158" t="s">
        <v>19</v>
      </c>
      <c r="F334" s="251" t="s">
        <v>542</v>
      </c>
      <c r="G334" s="252"/>
      <c r="H334" s="252"/>
      <c r="I334" s="252"/>
      <c r="J334" s="157"/>
      <c r="K334" s="159">
        <v>60.23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T334" s="163" t="s">
        <v>152</v>
      </c>
      <c r="AU334" s="163" t="s">
        <v>99</v>
      </c>
      <c r="AV334" s="10" t="s">
        <v>99</v>
      </c>
      <c r="AW334" s="10" t="s">
        <v>37</v>
      </c>
      <c r="AX334" s="10" t="s">
        <v>21</v>
      </c>
      <c r="AY334" s="163" t="s">
        <v>144</v>
      </c>
    </row>
    <row r="335" spans="2:65" s="1" customFormat="1" ht="31.5" customHeight="1" x14ac:dyDescent="0.3">
      <c r="B335" s="32"/>
      <c r="C335" s="148">
        <v>91</v>
      </c>
      <c r="D335" s="148" t="s">
        <v>145</v>
      </c>
      <c r="E335" s="149" t="s">
        <v>544</v>
      </c>
      <c r="F335" s="248" t="s">
        <v>545</v>
      </c>
      <c r="G335" s="249"/>
      <c r="H335" s="249"/>
      <c r="I335" s="249"/>
      <c r="J335" s="150" t="s">
        <v>148</v>
      </c>
      <c r="K335" s="151">
        <v>11.036</v>
      </c>
      <c r="L335" s="274"/>
      <c r="M335" s="275"/>
      <c r="N335" s="250">
        <f>ROUND(L335*K335,2)</f>
        <v>0</v>
      </c>
      <c r="O335" s="249"/>
      <c r="P335" s="249"/>
      <c r="Q335" s="249"/>
      <c r="R335" s="34"/>
      <c r="T335" s="152" t="s">
        <v>19</v>
      </c>
      <c r="U335" s="41" t="s">
        <v>45</v>
      </c>
      <c r="V335" s="153">
        <v>1.7000000000000001E-2</v>
      </c>
      <c r="W335" s="153">
        <f>V335*K335</f>
        <v>0.187612</v>
      </c>
      <c r="X335" s="153">
        <v>0</v>
      </c>
      <c r="Y335" s="153">
        <f>X335*K335</f>
        <v>0</v>
      </c>
      <c r="Z335" s="153">
        <v>0</v>
      </c>
      <c r="AA335" s="154">
        <f>Z335*K335</f>
        <v>0</v>
      </c>
      <c r="AR335" s="18" t="s">
        <v>225</v>
      </c>
      <c r="AT335" s="18" t="s">
        <v>145</v>
      </c>
      <c r="AU335" s="18" t="s">
        <v>99</v>
      </c>
      <c r="AY335" s="18" t="s">
        <v>144</v>
      </c>
      <c r="BE335" s="155">
        <f>IF(U335="základní",N335,0)</f>
        <v>0</v>
      </c>
      <c r="BF335" s="155">
        <f>IF(U335="snížená",N335,0)</f>
        <v>0</v>
      </c>
      <c r="BG335" s="155">
        <f>IF(U335="zákl. přenesená",N335,0)</f>
        <v>0</v>
      </c>
      <c r="BH335" s="155">
        <f>IF(U335="sníž. přenesená",N335,0)</f>
        <v>0</v>
      </c>
      <c r="BI335" s="155">
        <f>IF(U335="nulová",N335,0)</f>
        <v>0</v>
      </c>
      <c r="BJ335" s="18" t="s">
        <v>21</v>
      </c>
      <c r="BK335" s="155">
        <f>ROUND(L335*K335,2)</f>
        <v>0</v>
      </c>
      <c r="BL335" s="18" t="s">
        <v>225</v>
      </c>
      <c r="BM335" s="18" t="s">
        <v>546</v>
      </c>
    </row>
    <row r="336" spans="2:65" s="10" customFormat="1" ht="22.5" customHeight="1" x14ac:dyDescent="0.3">
      <c r="B336" s="156"/>
      <c r="C336" s="157"/>
      <c r="D336" s="157"/>
      <c r="E336" s="158" t="s">
        <v>19</v>
      </c>
      <c r="F336" s="251" t="s">
        <v>547</v>
      </c>
      <c r="G336" s="252"/>
      <c r="H336" s="252"/>
      <c r="I336" s="252"/>
      <c r="J336" s="157"/>
      <c r="K336" s="159">
        <v>11.036</v>
      </c>
      <c r="L336" s="157"/>
      <c r="M336" s="157"/>
      <c r="N336" s="157"/>
      <c r="O336" s="157"/>
      <c r="P336" s="157"/>
      <c r="Q336" s="157"/>
      <c r="R336" s="160"/>
      <c r="T336" s="161"/>
      <c r="U336" s="157"/>
      <c r="V336" s="157"/>
      <c r="W336" s="157"/>
      <c r="X336" s="157"/>
      <c r="Y336" s="157"/>
      <c r="Z336" s="157"/>
      <c r="AA336" s="162"/>
      <c r="AT336" s="163" t="s">
        <v>152</v>
      </c>
      <c r="AU336" s="163" t="s">
        <v>99</v>
      </c>
      <c r="AV336" s="10" t="s">
        <v>99</v>
      </c>
      <c r="AW336" s="10" t="s">
        <v>37</v>
      </c>
      <c r="AX336" s="10" t="s">
        <v>21</v>
      </c>
      <c r="AY336" s="163" t="s">
        <v>144</v>
      </c>
    </row>
    <row r="337" spans="2:65" s="1" customFormat="1" ht="22.5" customHeight="1" x14ac:dyDescent="0.3">
      <c r="B337" s="32"/>
      <c r="C337" s="180">
        <v>92</v>
      </c>
      <c r="D337" s="180" t="s">
        <v>239</v>
      </c>
      <c r="E337" s="181" t="s">
        <v>549</v>
      </c>
      <c r="F337" s="258" t="s">
        <v>550</v>
      </c>
      <c r="G337" s="259"/>
      <c r="H337" s="259"/>
      <c r="I337" s="259"/>
      <c r="J337" s="182" t="s">
        <v>148</v>
      </c>
      <c r="K337" s="183">
        <v>74.828999999999994</v>
      </c>
      <c r="L337" s="274"/>
      <c r="M337" s="275"/>
      <c r="N337" s="260">
        <f>ROUND(L337*K337,2)</f>
        <v>0</v>
      </c>
      <c r="O337" s="249"/>
      <c r="P337" s="249"/>
      <c r="Q337" s="249"/>
      <c r="R337" s="34"/>
      <c r="T337" s="152" t="s">
        <v>19</v>
      </c>
      <c r="U337" s="41" t="s">
        <v>45</v>
      </c>
      <c r="V337" s="153">
        <v>0</v>
      </c>
      <c r="W337" s="153">
        <f>V337*K337</f>
        <v>0</v>
      </c>
      <c r="X337" s="153">
        <v>0</v>
      </c>
      <c r="Y337" s="153">
        <f>X337*K337</f>
        <v>0</v>
      </c>
      <c r="Z337" s="153">
        <v>0</v>
      </c>
      <c r="AA337" s="154">
        <f>Z337*K337</f>
        <v>0</v>
      </c>
      <c r="AR337" s="18" t="s">
        <v>242</v>
      </c>
      <c r="AT337" s="18" t="s">
        <v>239</v>
      </c>
      <c r="AU337" s="18" t="s">
        <v>99</v>
      </c>
      <c r="AY337" s="18" t="s">
        <v>144</v>
      </c>
      <c r="BE337" s="155">
        <f>IF(U337="základní",N337,0)</f>
        <v>0</v>
      </c>
      <c r="BF337" s="155">
        <f>IF(U337="snížená",N337,0)</f>
        <v>0</v>
      </c>
      <c r="BG337" s="155">
        <f>IF(U337="zákl. přenesená",N337,0)</f>
        <v>0</v>
      </c>
      <c r="BH337" s="155">
        <f>IF(U337="sníž. přenesená",N337,0)</f>
        <v>0</v>
      </c>
      <c r="BI337" s="155">
        <f>IF(U337="nulová",N337,0)</f>
        <v>0</v>
      </c>
      <c r="BJ337" s="18" t="s">
        <v>21</v>
      </c>
      <c r="BK337" s="155">
        <f>ROUND(L337*K337,2)</f>
        <v>0</v>
      </c>
      <c r="BL337" s="18" t="s">
        <v>225</v>
      </c>
      <c r="BM337" s="18" t="s">
        <v>551</v>
      </c>
    </row>
    <row r="338" spans="2:65" s="10" customFormat="1" ht="31.5" customHeight="1" x14ac:dyDescent="0.3">
      <c r="B338" s="156"/>
      <c r="C338" s="157"/>
      <c r="D338" s="157"/>
      <c r="E338" s="158" t="s">
        <v>19</v>
      </c>
      <c r="F338" s="251" t="s">
        <v>542</v>
      </c>
      <c r="G338" s="252"/>
      <c r="H338" s="252"/>
      <c r="I338" s="252"/>
      <c r="J338" s="157"/>
      <c r="K338" s="159">
        <v>60.23</v>
      </c>
      <c r="L338" s="157"/>
      <c r="M338" s="157"/>
      <c r="N338" s="157"/>
      <c r="O338" s="157"/>
      <c r="P338" s="157"/>
      <c r="Q338" s="157"/>
      <c r="R338" s="160"/>
      <c r="T338" s="161"/>
      <c r="U338" s="157"/>
      <c r="V338" s="157"/>
      <c r="W338" s="157"/>
      <c r="X338" s="157"/>
      <c r="Y338" s="157"/>
      <c r="Z338" s="157"/>
      <c r="AA338" s="162"/>
      <c r="AT338" s="163" t="s">
        <v>152</v>
      </c>
      <c r="AU338" s="163" t="s">
        <v>99</v>
      </c>
      <c r="AV338" s="10" t="s">
        <v>99</v>
      </c>
      <c r="AW338" s="10" t="s">
        <v>37</v>
      </c>
      <c r="AX338" s="10" t="s">
        <v>80</v>
      </c>
      <c r="AY338" s="163" t="s">
        <v>144</v>
      </c>
    </row>
    <row r="339" spans="2:65" s="10" customFormat="1" ht="22.5" customHeight="1" x14ac:dyDescent="0.3">
      <c r="B339" s="156"/>
      <c r="C339" s="157"/>
      <c r="D339" s="157"/>
      <c r="E339" s="158" t="s">
        <v>19</v>
      </c>
      <c r="F339" s="253" t="s">
        <v>547</v>
      </c>
      <c r="G339" s="252"/>
      <c r="H339" s="252"/>
      <c r="I339" s="252"/>
      <c r="J339" s="157"/>
      <c r="K339" s="159">
        <v>11.036</v>
      </c>
      <c r="L339" s="157"/>
      <c r="M339" s="157"/>
      <c r="N339" s="157"/>
      <c r="O339" s="157"/>
      <c r="P339" s="157"/>
      <c r="Q339" s="157"/>
      <c r="R339" s="160"/>
      <c r="T339" s="161"/>
      <c r="U339" s="157"/>
      <c r="V339" s="157"/>
      <c r="W339" s="157"/>
      <c r="X339" s="157"/>
      <c r="Y339" s="157"/>
      <c r="Z339" s="157"/>
      <c r="AA339" s="162"/>
      <c r="AT339" s="163" t="s">
        <v>152</v>
      </c>
      <c r="AU339" s="163" t="s">
        <v>99</v>
      </c>
      <c r="AV339" s="10" t="s">
        <v>99</v>
      </c>
      <c r="AW339" s="10" t="s">
        <v>37</v>
      </c>
      <c r="AX339" s="10" t="s">
        <v>80</v>
      </c>
      <c r="AY339" s="163" t="s">
        <v>144</v>
      </c>
    </row>
    <row r="340" spans="2:65" s="11" customFormat="1" ht="22.5" customHeight="1" x14ac:dyDescent="0.3">
      <c r="B340" s="164"/>
      <c r="C340" s="165"/>
      <c r="D340" s="165"/>
      <c r="E340" s="166" t="s">
        <v>19</v>
      </c>
      <c r="F340" s="254" t="s">
        <v>155</v>
      </c>
      <c r="G340" s="255"/>
      <c r="H340" s="255"/>
      <c r="I340" s="255"/>
      <c r="J340" s="165"/>
      <c r="K340" s="167">
        <v>71.266000000000005</v>
      </c>
      <c r="L340" s="165"/>
      <c r="M340" s="165"/>
      <c r="N340" s="165"/>
      <c r="O340" s="165"/>
      <c r="P340" s="165"/>
      <c r="Q340" s="165"/>
      <c r="R340" s="168"/>
      <c r="T340" s="169"/>
      <c r="U340" s="165"/>
      <c r="V340" s="165"/>
      <c r="W340" s="165"/>
      <c r="X340" s="165"/>
      <c r="Y340" s="165"/>
      <c r="Z340" s="165"/>
      <c r="AA340" s="170"/>
      <c r="AT340" s="171" t="s">
        <v>152</v>
      </c>
      <c r="AU340" s="171" t="s">
        <v>99</v>
      </c>
      <c r="AV340" s="11" t="s">
        <v>149</v>
      </c>
      <c r="AW340" s="11" t="s">
        <v>37</v>
      </c>
      <c r="AX340" s="11" t="s">
        <v>21</v>
      </c>
      <c r="AY340" s="171" t="s">
        <v>144</v>
      </c>
    </row>
    <row r="341" spans="2:65" s="1" customFormat="1" ht="31.5" customHeight="1" x14ac:dyDescent="0.3">
      <c r="B341" s="32"/>
      <c r="C341" s="148">
        <v>93</v>
      </c>
      <c r="D341" s="148" t="s">
        <v>145</v>
      </c>
      <c r="E341" s="149" t="s">
        <v>553</v>
      </c>
      <c r="F341" s="248" t="s">
        <v>554</v>
      </c>
      <c r="G341" s="249"/>
      <c r="H341" s="249"/>
      <c r="I341" s="249"/>
      <c r="J341" s="150" t="s">
        <v>148</v>
      </c>
      <c r="K341" s="151">
        <v>87.106999999999999</v>
      </c>
      <c r="L341" s="274"/>
      <c r="M341" s="275"/>
      <c r="N341" s="250">
        <f>ROUND(L341*K341,2)</f>
        <v>0</v>
      </c>
      <c r="O341" s="249"/>
      <c r="P341" s="249"/>
      <c r="Q341" s="249"/>
      <c r="R341" s="34"/>
      <c r="T341" s="152" t="s">
        <v>19</v>
      </c>
      <c r="U341" s="41" t="s">
        <v>45</v>
      </c>
      <c r="V341" s="153">
        <v>6.8000000000000005E-2</v>
      </c>
      <c r="W341" s="153">
        <f>V341*K341</f>
        <v>5.9232760000000004</v>
      </c>
      <c r="X341" s="153">
        <v>2.9E-4</v>
      </c>
      <c r="Y341" s="153">
        <f>X341*K341</f>
        <v>2.526103E-2</v>
      </c>
      <c r="Z341" s="153">
        <v>0</v>
      </c>
      <c r="AA341" s="154">
        <f>Z341*K341</f>
        <v>0</v>
      </c>
      <c r="AR341" s="18" t="s">
        <v>225</v>
      </c>
      <c r="AT341" s="18" t="s">
        <v>145</v>
      </c>
      <c r="AU341" s="18" t="s">
        <v>99</v>
      </c>
      <c r="AY341" s="18" t="s">
        <v>144</v>
      </c>
      <c r="BE341" s="155">
        <f>IF(U341="základní",N341,0)</f>
        <v>0</v>
      </c>
      <c r="BF341" s="155">
        <f>IF(U341="snížená",N341,0)</f>
        <v>0</v>
      </c>
      <c r="BG341" s="155">
        <f>IF(U341="zákl. přenesená",N341,0)</f>
        <v>0</v>
      </c>
      <c r="BH341" s="155">
        <f>IF(U341="sníž. přenesená",N341,0)</f>
        <v>0</v>
      </c>
      <c r="BI341" s="155">
        <f>IF(U341="nulová",N341,0)</f>
        <v>0</v>
      </c>
      <c r="BJ341" s="18" t="s">
        <v>21</v>
      </c>
      <c r="BK341" s="155">
        <f>ROUND(L341*K341,2)</f>
        <v>0</v>
      </c>
      <c r="BL341" s="18" t="s">
        <v>225</v>
      </c>
      <c r="BM341" s="18" t="s">
        <v>555</v>
      </c>
    </row>
    <row r="342" spans="2:65" s="10" customFormat="1" ht="22.5" customHeight="1" x14ac:dyDescent="0.3">
      <c r="B342" s="156"/>
      <c r="C342" s="157"/>
      <c r="D342" s="157"/>
      <c r="E342" s="158" t="s">
        <v>19</v>
      </c>
      <c r="F342" s="251" t="s">
        <v>151</v>
      </c>
      <c r="G342" s="252"/>
      <c r="H342" s="252"/>
      <c r="I342" s="252"/>
      <c r="J342" s="157"/>
      <c r="K342" s="159">
        <v>86.778999999999996</v>
      </c>
      <c r="L342" s="157"/>
      <c r="M342" s="157"/>
      <c r="N342" s="157"/>
      <c r="O342" s="157"/>
      <c r="P342" s="157"/>
      <c r="Q342" s="157"/>
      <c r="R342" s="160"/>
      <c r="T342" s="161"/>
      <c r="U342" s="157"/>
      <c r="V342" s="157"/>
      <c r="W342" s="157"/>
      <c r="X342" s="157"/>
      <c r="Y342" s="157"/>
      <c r="Z342" s="157"/>
      <c r="AA342" s="162"/>
      <c r="AT342" s="163" t="s">
        <v>152</v>
      </c>
      <c r="AU342" s="163" t="s">
        <v>99</v>
      </c>
      <c r="AV342" s="10" t="s">
        <v>99</v>
      </c>
      <c r="AW342" s="10" t="s">
        <v>37</v>
      </c>
      <c r="AX342" s="10" t="s">
        <v>80</v>
      </c>
      <c r="AY342" s="163" t="s">
        <v>144</v>
      </c>
    </row>
    <row r="343" spans="2:65" s="10" customFormat="1" ht="22.5" customHeight="1" x14ac:dyDescent="0.3">
      <c r="B343" s="156"/>
      <c r="C343" s="157"/>
      <c r="D343" s="157"/>
      <c r="E343" s="158" t="s">
        <v>19</v>
      </c>
      <c r="F343" s="253" t="s">
        <v>153</v>
      </c>
      <c r="G343" s="252"/>
      <c r="H343" s="252"/>
      <c r="I343" s="252"/>
      <c r="J343" s="157"/>
      <c r="K343" s="159">
        <v>10.096</v>
      </c>
      <c r="L343" s="157"/>
      <c r="M343" s="157"/>
      <c r="N343" s="157"/>
      <c r="O343" s="157"/>
      <c r="P343" s="157"/>
      <c r="Q343" s="157"/>
      <c r="R343" s="160"/>
      <c r="T343" s="161"/>
      <c r="U343" s="157"/>
      <c r="V343" s="157"/>
      <c r="W343" s="157"/>
      <c r="X343" s="157"/>
      <c r="Y343" s="157"/>
      <c r="Z343" s="157"/>
      <c r="AA343" s="162"/>
      <c r="AT343" s="163" t="s">
        <v>152</v>
      </c>
      <c r="AU343" s="163" t="s">
        <v>99</v>
      </c>
      <c r="AV343" s="10" t="s">
        <v>99</v>
      </c>
      <c r="AW343" s="10" t="s">
        <v>37</v>
      </c>
      <c r="AX343" s="10" t="s">
        <v>80</v>
      </c>
      <c r="AY343" s="163" t="s">
        <v>144</v>
      </c>
    </row>
    <row r="344" spans="2:65" s="10" customFormat="1" ht="22.5" customHeight="1" x14ac:dyDescent="0.3">
      <c r="B344" s="156"/>
      <c r="C344" s="157"/>
      <c r="D344" s="157"/>
      <c r="E344" s="158" t="s">
        <v>19</v>
      </c>
      <c r="F344" s="253" t="s">
        <v>154</v>
      </c>
      <c r="G344" s="252"/>
      <c r="H344" s="252"/>
      <c r="I344" s="252"/>
      <c r="J344" s="157"/>
      <c r="K344" s="159">
        <v>-13.651999999999999</v>
      </c>
      <c r="L344" s="157"/>
      <c r="M344" s="157"/>
      <c r="N344" s="157"/>
      <c r="O344" s="157"/>
      <c r="P344" s="157"/>
      <c r="Q344" s="157"/>
      <c r="R344" s="160"/>
      <c r="T344" s="161"/>
      <c r="U344" s="157"/>
      <c r="V344" s="157"/>
      <c r="W344" s="157"/>
      <c r="X344" s="157"/>
      <c r="Y344" s="157"/>
      <c r="Z344" s="157"/>
      <c r="AA344" s="162"/>
      <c r="AT344" s="163" t="s">
        <v>152</v>
      </c>
      <c r="AU344" s="163" t="s">
        <v>99</v>
      </c>
      <c r="AV344" s="10" t="s">
        <v>99</v>
      </c>
      <c r="AW344" s="10" t="s">
        <v>37</v>
      </c>
      <c r="AX344" s="10" t="s">
        <v>80</v>
      </c>
      <c r="AY344" s="163" t="s">
        <v>144</v>
      </c>
    </row>
    <row r="345" spans="2:65" s="10" customFormat="1" ht="22.5" customHeight="1" x14ac:dyDescent="0.3">
      <c r="B345" s="156"/>
      <c r="C345" s="157"/>
      <c r="D345" s="157"/>
      <c r="E345" s="158" t="s">
        <v>19</v>
      </c>
      <c r="F345" s="253" t="s">
        <v>556</v>
      </c>
      <c r="G345" s="252"/>
      <c r="H345" s="252"/>
      <c r="I345" s="252"/>
      <c r="J345" s="157"/>
      <c r="K345" s="159">
        <v>3.8839999999999999</v>
      </c>
      <c r="L345" s="157"/>
      <c r="M345" s="157"/>
      <c r="N345" s="157"/>
      <c r="O345" s="157"/>
      <c r="P345" s="157"/>
      <c r="Q345" s="157"/>
      <c r="R345" s="160"/>
      <c r="T345" s="161"/>
      <c r="U345" s="157"/>
      <c r="V345" s="157"/>
      <c r="W345" s="157"/>
      <c r="X345" s="157"/>
      <c r="Y345" s="157"/>
      <c r="Z345" s="157"/>
      <c r="AA345" s="162"/>
      <c r="AT345" s="163" t="s">
        <v>152</v>
      </c>
      <c r="AU345" s="163" t="s">
        <v>99</v>
      </c>
      <c r="AV345" s="10" t="s">
        <v>99</v>
      </c>
      <c r="AW345" s="10" t="s">
        <v>37</v>
      </c>
      <c r="AX345" s="10" t="s">
        <v>80</v>
      </c>
      <c r="AY345" s="163" t="s">
        <v>144</v>
      </c>
    </row>
    <row r="346" spans="2:65" s="11" customFormat="1" ht="22.5" customHeight="1" x14ac:dyDescent="0.3">
      <c r="B346" s="164"/>
      <c r="C346" s="165"/>
      <c r="D346" s="165"/>
      <c r="E346" s="166" t="s">
        <v>19</v>
      </c>
      <c r="F346" s="254" t="s">
        <v>155</v>
      </c>
      <c r="G346" s="255"/>
      <c r="H346" s="255"/>
      <c r="I346" s="255"/>
      <c r="J346" s="165"/>
      <c r="K346" s="167">
        <v>87.106999999999999</v>
      </c>
      <c r="L346" s="165"/>
      <c r="M346" s="165"/>
      <c r="N346" s="165"/>
      <c r="O346" s="165"/>
      <c r="P346" s="165"/>
      <c r="Q346" s="165"/>
      <c r="R346" s="168"/>
      <c r="T346" s="192"/>
      <c r="U346" s="193"/>
      <c r="V346" s="193"/>
      <c r="W346" s="193"/>
      <c r="X346" s="193"/>
      <c r="Y346" s="193"/>
      <c r="Z346" s="193"/>
      <c r="AA346" s="194"/>
      <c r="AT346" s="171" t="s">
        <v>152</v>
      </c>
      <c r="AU346" s="171" t="s">
        <v>99</v>
      </c>
      <c r="AV346" s="11" t="s">
        <v>149</v>
      </c>
      <c r="AW346" s="11" t="s">
        <v>37</v>
      </c>
      <c r="AX346" s="11" t="s">
        <v>21</v>
      </c>
      <c r="AY346" s="171" t="s">
        <v>144</v>
      </c>
    </row>
    <row r="347" spans="2:65" s="1" customFormat="1" ht="6.95" customHeight="1" x14ac:dyDescent="0.3">
      <c r="B347" s="56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8"/>
    </row>
  </sheetData>
  <sheetProtection algorithmName="SHA-512" hashValue="dfmFxNUrsNVQvJtWsg5rCf0ic9FcNtvDbiQaH08HQSLZEujNRm3/moXqPB1Fj7zBVyf9BS7+HfkDZOn2mBCavA==" saltValue="FRklG/BgS0efkDRSVV47Eg==" spinCount="100000" sheet="1" objects="1" scenarios="1"/>
  <mergeCells count="474">
    <mergeCell ref="H1:K1"/>
    <mergeCell ref="S2:AC2"/>
    <mergeCell ref="F342:I342"/>
    <mergeCell ref="F343:I343"/>
    <mergeCell ref="F344:I344"/>
    <mergeCell ref="F345:I345"/>
    <mergeCell ref="F346:I346"/>
    <mergeCell ref="N125:Q125"/>
    <mergeCell ref="N126:Q126"/>
    <mergeCell ref="N127:Q127"/>
    <mergeCell ref="N149:Q149"/>
    <mergeCell ref="N158:Q158"/>
    <mergeCell ref="N169:Q169"/>
    <mergeCell ref="N172:Q172"/>
    <mergeCell ref="N173:Q173"/>
    <mergeCell ref="N183:Q183"/>
    <mergeCell ref="N186:Q186"/>
    <mergeCell ref="N188:Q188"/>
    <mergeCell ref="N198:Q198"/>
    <mergeCell ref="N230:Q230"/>
    <mergeCell ref="N246:Q246"/>
    <mergeCell ref="N266:Q266"/>
    <mergeCell ref="N288:Q288"/>
    <mergeCell ref="N313:Q313"/>
    <mergeCell ref="F336:I336"/>
    <mergeCell ref="F337:I337"/>
    <mergeCell ref="L337:M337"/>
    <mergeCell ref="N337:Q337"/>
    <mergeCell ref="F338:I338"/>
    <mergeCell ref="F339:I339"/>
    <mergeCell ref="F340:I340"/>
    <mergeCell ref="F341:I341"/>
    <mergeCell ref="L341:M341"/>
    <mergeCell ref="N341:Q341"/>
    <mergeCell ref="F329:I329"/>
    <mergeCell ref="F330:I330"/>
    <mergeCell ref="F331:I331"/>
    <mergeCell ref="F332:I332"/>
    <mergeCell ref="F333:I333"/>
    <mergeCell ref="L333:M333"/>
    <mergeCell ref="N333:Q333"/>
    <mergeCell ref="F334:I334"/>
    <mergeCell ref="F335:I335"/>
    <mergeCell ref="L335:M335"/>
    <mergeCell ref="N335:Q335"/>
    <mergeCell ref="F322:I322"/>
    <mergeCell ref="F323:I323"/>
    <mergeCell ref="F324:I324"/>
    <mergeCell ref="F325:I325"/>
    <mergeCell ref="F326:I326"/>
    <mergeCell ref="L326:M326"/>
    <mergeCell ref="N326:Q326"/>
    <mergeCell ref="F327:I327"/>
    <mergeCell ref="F328:I328"/>
    <mergeCell ref="F315:I315"/>
    <mergeCell ref="F316:I316"/>
    <mergeCell ref="F317:I317"/>
    <mergeCell ref="F318:I318"/>
    <mergeCell ref="F319:I319"/>
    <mergeCell ref="L319:M319"/>
    <mergeCell ref="N319:Q319"/>
    <mergeCell ref="F320:I320"/>
    <mergeCell ref="F321:I321"/>
    <mergeCell ref="F307:I307"/>
    <mergeCell ref="L307:M307"/>
    <mergeCell ref="N307:Q307"/>
    <mergeCell ref="F308:I308"/>
    <mergeCell ref="F309:I309"/>
    <mergeCell ref="F310:I310"/>
    <mergeCell ref="F311:I311"/>
    <mergeCell ref="F312:I312"/>
    <mergeCell ref="F314:I314"/>
    <mergeCell ref="L314:M314"/>
    <mergeCell ref="N314:Q314"/>
    <mergeCell ref="F300:I300"/>
    <mergeCell ref="F301:I301"/>
    <mergeCell ref="L301:M301"/>
    <mergeCell ref="N301:Q301"/>
    <mergeCell ref="F302:I302"/>
    <mergeCell ref="F303:I303"/>
    <mergeCell ref="F304:I304"/>
    <mergeCell ref="F305:I305"/>
    <mergeCell ref="F306:I306"/>
    <mergeCell ref="F293:I293"/>
    <mergeCell ref="F294:I294"/>
    <mergeCell ref="F295:I295"/>
    <mergeCell ref="L295:M295"/>
    <mergeCell ref="N295:Q295"/>
    <mergeCell ref="F296:I296"/>
    <mergeCell ref="F297:I297"/>
    <mergeCell ref="F298:I298"/>
    <mergeCell ref="F299:I299"/>
    <mergeCell ref="F287:I287"/>
    <mergeCell ref="L287:M287"/>
    <mergeCell ref="N287:Q287"/>
    <mergeCell ref="F289:I289"/>
    <mergeCell ref="L289:M289"/>
    <mergeCell ref="N289:Q289"/>
    <mergeCell ref="F290:I290"/>
    <mergeCell ref="F291:I291"/>
    <mergeCell ref="F292:I292"/>
    <mergeCell ref="F282:I282"/>
    <mergeCell ref="F283:I283"/>
    <mergeCell ref="L283:M283"/>
    <mergeCell ref="N283:Q283"/>
    <mergeCell ref="F284:I284"/>
    <mergeCell ref="F285:I285"/>
    <mergeCell ref="L285:M285"/>
    <mergeCell ref="N285:Q285"/>
    <mergeCell ref="F286:I286"/>
    <mergeCell ref="L286:M286"/>
    <mergeCell ref="N286:Q286"/>
    <mergeCell ref="F277:I277"/>
    <mergeCell ref="L277:M277"/>
    <mergeCell ref="N277:Q277"/>
    <mergeCell ref="F278:I278"/>
    <mergeCell ref="F279:I279"/>
    <mergeCell ref="F280:I280"/>
    <mergeCell ref="F281:I281"/>
    <mergeCell ref="L281:M281"/>
    <mergeCell ref="N281:Q281"/>
    <mergeCell ref="F272:I272"/>
    <mergeCell ref="F273:I273"/>
    <mergeCell ref="L273:M273"/>
    <mergeCell ref="N273:Q273"/>
    <mergeCell ref="F274:I274"/>
    <mergeCell ref="F275:I275"/>
    <mergeCell ref="L275:M275"/>
    <mergeCell ref="N275:Q275"/>
    <mergeCell ref="F276:I276"/>
    <mergeCell ref="F267:I267"/>
    <mergeCell ref="L267:M267"/>
    <mergeCell ref="N267:Q26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62:I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L261:M261"/>
    <mergeCell ref="N261:Q261"/>
    <mergeCell ref="F253:I253"/>
    <mergeCell ref="F254:I254"/>
    <mergeCell ref="L254:M254"/>
    <mergeCell ref="N254:Q254"/>
    <mergeCell ref="F255:I255"/>
    <mergeCell ref="L255:M255"/>
    <mergeCell ref="N255:Q255"/>
    <mergeCell ref="F256:I256"/>
    <mergeCell ref="F257:I257"/>
    <mergeCell ref="L257:M257"/>
    <mergeCell ref="N257:Q257"/>
    <mergeCell ref="F248:I248"/>
    <mergeCell ref="F249:I249"/>
    <mergeCell ref="L249:M249"/>
    <mergeCell ref="N249:Q249"/>
    <mergeCell ref="F250:I250"/>
    <mergeCell ref="F251:I251"/>
    <mergeCell ref="L251:M251"/>
    <mergeCell ref="N251:Q251"/>
    <mergeCell ref="F252:I252"/>
    <mergeCell ref="L252:M252"/>
    <mergeCell ref="N252:Q252"/>
    <mergeCell ref="F244:I244"/>
    <mergeCell ref="L244:M244"/>
    <mergeCell ref="N244:Q244"/>
    <mergeCell ref="F245:I245"/>
    <mergeCell ref="L245:M245"/>
    <mergeCell ref="N245:Q245"/>
    <mergeCell ref="F247:I247"/>
    <mergeCell ref="L247:M247"/>
    <mergeCell ref="N247:Q247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L243:M243"/>
    <mergeCell ref="N243:Q243"/>
    <mergeCell ref="F235:I235"/>
    <mergeCell ref="F236:I236"/>
    <mergeCell ref="L236:M236"/>
    <mergeCell ref="N236:Q236"/>
    <mergeCell ref="F237:I237"/>
    <mergeCell ref="F238:I238"/>
    <mergeCell ref="L238:M238"/>
    <mergeCell ref="N238:Q238"/>
    <mergeCell ref="F239:I239"/>
    <mergeCell ref="F229:I229"/>
    <mergeCell ref="L229:M229"/>
    <mergeCell ref="N229:Q229"/>
    <mergeCell ref="F231:I231"/>
    <mergeCell ref="L231:M231"/>
    <mergeCell ref="N231:Q231"/>
    <mergeCell ref="F232:I232"/>
    <mergeCell ref="F233:I233"/>
    <mergeCell ref="F234:I234"/>
    <mergeCell ref="L234:M234"/>
    <mergeCell ref="N234:Q234"/>
    <mergeCell ref="F224:I224"/>
    <mergeCell ref="F225:I225"/>
    <mergeCell ref="F226:I226"/>
    <mergeCell ref="F227:I227"/>
    <mergeCell ref="L227:M227"/>
    <mergeCell ref="N227:Q227"/>
    <mergeCell ref="F228:I228"/>
    <mergeCell ref="L228:M228"/>
    <mergeCell ref="N228:Q228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14:I214"/>
    <mergeCell ref="F215:I215"/>
    <mergeCell ref="L215:M215"/>
    <mergeCell ref="N215:Q215"/>
    <mergeCell ref="F216:I216"/>
    <mergeCell ref="F217:I217"/>
    <mergeCell ref="L217:M217"/>
    <mergeCell ref="N217:Q217"/>
    <mergeCell ref="F218:I218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L203:M203"/>
    <mergeCell ref="N203:Q203"/>
    <mergeCell ref="F194:I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79:I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78:I178"/>
    <mergeCell ref="L178:M178"/>
    <mergeCell ref="N178:Q178"/>
    <mergeCell ref="F166:I166"/>
    <mergeCell ref="F167:I167"/>
    <mergeCell ref="L167:M167"/>
    <mergeCell ref="N167:Q167"/>
    <mergeCell ref="F168:I168"/>
    <mergeCell ref="F170:I170"/>
    <mergeCell ref="L170:M170"/>
    <mergeCell ref="N170:Q170"/>
    <mergeCell ref="F171:I171"/>
    <mergeCell ref="L171:M171"/>
    <mergeCell ref="N171:Q171"/>
    <mergeCell ref="F162:I162"/>
    <mergeCell ref="L162:M162"/>
    <mergeCell ref="N162:Q162"/>
    <mergeCell ref="F163:I163"/>
    <mergeCell ref="L163:M163"/>
    <mergeCell ref="N163:Q163"/>
    <mergeCell ref="F164:I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47:I147"/>
    <mergeCell ref="F148:I148"/>
    <mergeCell ref="F150:I150"/>
    <mergeCell ref="L150:M150"/>
    <mergeCell ref="N150:Q150"/>
    <mergeCell ref="F151:I151"/>
    <mergeCell ref="F152:I152"/>
    <mergeCell ref="L152:M152"/>
    <mergeCell ref="N152:Q152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L146:M146"/>
    <mergeCell ref="N146:Q146"/>
    <mergeCell ref="F134:I134"/>
    <mergeCell ref="F135:I135"/>
    <mergeCell ref="F136:I136"/>
    <mergeCell ref="F137:I137"/>
    <mergeCell ref="F138:I138"/>
    <mergeCell ref="L138:M138"/>
    <mergeCell ref="N138:Q138"/>
    <mergeCell ref="F139:I139"/>
    <mergeCell ref="F140:I140"/>
    <mergeCell ref="F128:I128"/>
    <mergeCell ref="L128:M128"/>
    <mergeCell ref="N128:Q128"/>
    <mergeCell ref="F129:I129"/>
    <mergeCell ref="F130:I130"/>
    <mergeCell ref="F131:I131"/>
    <mergeCell ref="F132:I132"/>
    <mergeCell ref="F133:I133"/>
    <mergeCell ref="L133:M133"/>
    <mergeCell ref="N133:Q133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L108:Q10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52"/>
  <sheetViews>
    <sheetView showGridLines="0" workbookViewId="0">
      <pane ySplit="1" topLeftCell="A251" activePane="bottomLeft" state="frozen"/>
      <selection pane="bottomLeft" activeCell="L263" sqref="L263:M263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5"/>
      <c r="B1" s="15"/>
      <c r="C1" s="15"/>
      <c r="D1" s="16" t="s">
        <v>1</v>
      </c>
      <c r="E1" s="15"/>
      <c r="F1" s="15"/>
      <c r="G1" s="15"/>
      <c r="H1" s="273"/>
      <c r="I1" s="273"/>
      <c r="J1" s="273"/>
      <c r="K1" s="273"/>
      <c r="L1" s="15"/>
      <c r="M1" s="15"/>
      <c r="N1" s="15"/>
      <c r="O1" s="16" t="s">
        <v>98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5" t="s">
        <v>5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31" t="s">
        <v>6</v>
      </c>
      <c r="T2" s="196"/>
      <c r="U2" s="196"/>
      <c r="V2" s="196"/>
      <c r="W2" s="196"/>
      <c r="X2" s="196"/>
      <c r="Y2" s="196"/>
      <c r="Z2" s="196"/>
      <c r="AA2" s="196"/>
      <c r="AB2" s="196"/>
      <c r="AC2" s="196"/>
      <c r="AT2" s="18" t="s">
        <v>90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 x14ac:dyDescent="0.3">
      <c r="B4" s="22"/>
      <c r="C4" s="197" t="s">
        <v>100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32" t="str">
        <f>'Rekapitulace stavby'!K6</f>
        <v>SIMU + FSS (místnosti č. 2.26, 5.27, 5.36)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23"/>
      <c r="R6" s="24"/>
    </row>
    <row r="7" spans="1:66" s="1" customFormat="1" ht="32.85" customHeight="1" x14ac:dyDescent="0.3">
      <c r="B7" s="32"/>
      <c r="C7" s="33"/>
      <c r="D7" s="28" t="s">
        <v>101</v>
      </c>
      <c r="E7" s="33"/>
      <c r="F7" s="200" t="s">
        <v>557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3"/>
      <c r="R7" s="34"/>
    </row>
    <row r="8" spans="1:66" s="1" customFormat="1" ht="14.45" customHeight="1" x14ac:dyDescent="0.3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</row>
    <row r="9" spans="1:66" s="1" customFormat="1" ht="14.45" customHeight="1" x14ac:dyDescent="0.3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33"/>
      <c r="P9" s="212"/>
      <c r="Q9" s="33"/>
      <c r="R9" s="34"/>
    </row>
    <row r="10" spans="1:66" s="1" customFormat="1" ht="10.9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 x14ac:dyDescent="0.3">
      <c r="B11" s="32"/>
      <c r="C11" s="33"/>
      <c r="D11" s="29" t="s">
        <v>27</v>
      </c>
      <c r="E11" s="33"/>
      <c r="F11" s="33"/>
      <c r="G11" s="33"/>
      <c r="H11" s="33"/>
      <c r="I11" s="33"/>
      <c r="J11" s="33"/>
      <c r="K11" s="33"/>
      <c r="L11" s="33"/>
      <c r="M11" s="29" t="s">
        <v>28</v>
      </c>
      <c r="N11" s="33"/>
      <c r="O11" s="199" t="s">
        <v>19</v>
      </c>
      <c r="P11" s="212"/>
      <c r="Q11" s="33"/>
      <c r="R11" s="34"/>
    </row>
    <row r="12" spans="1:66" s="1" customFormat="1" ht="18" customHeight="1" x14ac:dyDescent="0.3">
      <c r="B12" s="32"/>
      <c r="C12" s="33"/>
      <c r="D12" s="33"/>
      <c r="E12" s="27" t="s">
        <v>103</v>
      </c>
      <c r="F12" s="33"/>
      <c r="G12" s="33"/>
      <c r="H12" s="33"/>
      <c r="I12" s="33"/>
      <c r="J12" s="33"/>
      <c r="K12" s="33"/>
      <c r="L12" s="33"/>
      <c r="M12" s="29" t="s">
        <v>31</v>
      </c>
      <c r="N12" s="33"/>
      <c r="O12" s="199" t="s">
        <v>19</v>
      </c>
      <c r="P12" s="212"/>
      <c r="Q12" s="33"/>
      <c r="R12" s="34"/>
    </row>
    <row r="13" spans="1:66" s="1" customFormat="1" ht="6.95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 x14ac:dyDescent="0.3">
      <c r="B14" s="32"/>
      <c r="C14" s="33"/>
      <c r="D14" s="29" t="s">
        <v>32</v>
      </c>
      <c r="E14" s="33"/>
      <c r="F14" s="33"/>
      <c r="G14" s="33"/>
      <c r="H14" s="33"/>
      <c r="I14" s="33"/>
      <c r="J14" s="33"/>
      <c r="K14" s="33"/>
      <c r="L14" s="33"/>
      <c r="M14" s="29" t="s">
        <v>28</v>
      </c>
      <c r="N14" s="33"/>
      <c r="O14" s="199" t="str">
        <f>IF('Rekapitulace stavby'!AN13="","",'Rekapitulace stavby'!AN13)</f>
        <v/>
      </c>
      <c r="P14" s="212"/>
      <c r="Q14" s="33"/>
      <c r="R14" s="34"/>
    </row>
    <row r="15" spans="1:66" s="1" customFormat="1" ht="18" customHeight="1" x14ac:dyDescent="0.3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31</v>
      </c>
      <c r="N15" s="33"/>
      <c r="O15" s="199" t="str">
        <f>IF('Rekapitulace stavby'!AN14="","",'Rekapitulace stavby'!AN14)</f>
        <v/>
      </c>
      <c r="P15" s="212"/>
      <c r="Q15" s="33"/>
      <c r="R15" s="34"/>
    </row>
    <row r="16" spans="1:66" s="1" customFormat="1" ht="6.95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 x14ac:dyDescent="0.3">
      <c r="B17" s="32"/>
      <c r="C17" s="33"/>
      <c r="D17" s="29" t="s">
        <v>34</v>
      </c>
      <c r="E17" s="33"/>
      <c r="F17" s="33"/>
      <c r="G17" s="33"/>
      <c r="H17" s="33"/>
      <c r="I17" s="33"/>
      <c r="J17" s="33"/>
      <c r="K17" s="33"/>
      <c r="L17" s="33"/>
      <c r="M17" s="29" t="s">
        <v>28</v>
      </c>
      <c r="N17" s="33"/>
      <c r="O17" s="199" t="s">
        <v>35</v>
      </c>
      <c r="P17" s="212"/>
      <c r="Q17" s="33"/>
      <c r="R17" s="34"/>
    </row>
    <row r="18" spans="2:18" s="1" customFormat="1" ht="18" customHeight="1" x14ac:dyDescent="0.3">
      <c r="B18" s="32"/>
      <c r="C18" s="33"/>
      <c r="D18" s="33"/>
      <c r="E18" s="27" t="s">
        <v>104</v>
      </c>
      <c r="F18" s="33"/>
      <c r="G18" s="33"/>
      <c r="H18" s="33"/>
      <c r="I18" s="33"/>
      <c r="J18" s="33"/>
      <c r="K18" s="33"/>
      <c r="L18" s="33"/>
      <c r="M18" s="29" t="s">
        <v>31</v>
      </c>
      <c r="N18" s="33"/>
      <c r="O18" s="199" t="s">
        <v>19</v>
      </c>
      <c r="P18" s="212"/>
      <c r="Q18" s="33"/>
      <c r="R18" s="34"/>
    </row>
    <row r="19" spans="2:18" s="1" customFormat="1" ht="6.95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 x14ac:dyDescent="0.3">
      <c r="B20" s="32"/>
      <c r="C20" s="33"/>
      <c r="D20" s="29" t="s">
        <v>38</v>
      </c>
      <c r="E20" s="33"/>
      <c r="F20" s="33"/>
      <c r="G20" s="33"/>
      <c r="H20" s="33"/>
      <c r="I20" s="33"/>
      <c r="J20" s="33"/>
      <c r="K20" s="33"/>
      <c r="L20" s="33"/>
      <c r="M20" s="29" t="s">
        <v>28</v>
      </c>
      <c r="N20" s="33"/>
      <c r="O20" s="199" t="s">
        <v>105</v>
      </c>
      <c r="P20" s="212"/>
      <c r="Q20" s="33"/>
      <c r="R20" s="34"/>
    </row>
    <row r="21" spans="2:18" s="1" customFormat="1" ht="18" customHeight="1" x14ac:dyDescent="0.3">
      <c r="B21" s="32"/>
      <c r="C21" s="33"/>
      <c r="D21" s="33"/>
      <c r="E21" s="27"/>
      <c r="F21" s="33"/>
      <c r="G21" s="33"/>
      <c r="H21" s="33"/>
      <c r="I21" s="33"/>
      <c r="J21" s="33"/>
      <c r="K21" s="33"/>
      <c r="L21" s="33"/>
      <c r="M21" s="29" t="s">
        <v>31</v>
      </c>
      <c r="N21" s="33"/>
      <c r="O21" s="199" t="s">
        <v>19</v>
      </c>
      <c r="P21" s="212"/>
      <c r="Q21" s="33"/>
      <c r="R21" s="34"/>
    </row>
    <row r="22" spans="2:18" s="1" customFormat="1" ht="6.95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 x14ac:dyDescent="0.3">
      <c r="B23" s="32"/>
      <c r="C23" s="33"/>
      <c r="D23" s="29" t="s">
        <v>40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201" t="s">
        <v>19</v>
      </c>
      <c r="F24" s="212"/>
      <c r="G24" s="212"/>
      <c r="H24" s="212"/>
      <c r="I24" s="212"/>
      <c r="J24" s="212"/>
      <c r="K24" s="212"/>
      <c r="L24" s="212"/>
      <c r="M24" s="33"/>
      <c r="N24" s="33"/>
      <c r="O24" s="33"/>
      <c r="P24" s="33"/>
      <c r="Q24" s="33"/>
      <c r="R24" s="34"/>
    </row>
    <row r="25" spans="2:18" s="1" customFormat="1" ht="6.95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 x14ac:dyDescent="0.3">
      <c r="B27" s="32"/>
      <c r="C27" s="33"/>
      <c r="D27" s="107" t="s">
        <v>106</v>
      </c>
      <c r="E27" s="33"/>
      <c r="F27" s="33"/>
      <c r="G27" s="33"/>
      <c r="H27" s="33"/>
      <c r="I27" s="33"/>
      <c r="J27" s="33"/>
      <c r="K27" s="33"/>
      <c r="L27" s="33"/>
      <c r="M27" s="202">
        <f>N88</f>
        <v>0</v>
      </c>
      <c r="N27" s="212"/>
      <c r="O27" s="212"/>
      <c r="P27" s="212"/>
      <c r="Q27" s="33"/>
      <c r="R27" s="34"/>
    </row>
    <row r="28" spans="2:18" s="1" customFormat="1" ht="14.45" customHeight="1" x14ac:dyDescent="0.3">
      <c r="B28" s="32"/>
      <c r="C28" s="33"/>
      <c r="D28" s="31" t="s">
        <v>107</v>
      </c>
      <c r="E28" s="33"/>
      <c r="F28" s="33"/>
      <c r="G28" s="33"/>
      <c r="H28" s="33"/>
      <c r="I28" s="33"/>
      <c r="J28" s="33"/>
      <c r="K28" s="33"/>
      <c r="L28" s="33"/>
      <c r="M28" s="202">
        <f>N107</f>
        <v>0</v>
      </c>
      <c r="N28" s="212"/>
      <c r="O28" s="212"/>
      <c r="P28" s="212"/>
      <c r="Q28" s="33"/>
      <c r="R28" s="34"/>
    </row>
    <row r="29" spans="2:18" s="1" customFormat="1" ht="6.95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08" t="s">
        <v>43</v>
      </c>
      <c r="E30" s="33"/>
      <c r="F30" s="33"/>
      <c r="G30" s="33"/>
      <c r="H30" s="33"/>
      <c r="I30" s="33"/>
      <c r="J30" s="33"/>
      <c r="K30" s="33"/>
      <c r="L30" s="33"/>
      <c r="M30" s="234">
        <f>ROUND(M27+M28,2)</f>
        <v>0</v>
      </c>
      <c r="N30" s="212"/>
      <c r="O30" s="212"/>
      <c r="P30" s="212"/>
      <c r="Q30" s="33"/>
      <c r="R30" s="34"/>
    </row>
    <row r="31" spans="2:18" s="1" customFormat="1" ht="6.95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 x14ac:dyDescent="0.3">
      <c r="B32" s="32"/>
      <c r="C32" s="33"/>
      <c r="D32" s="39" t="s">
        <v>44</v>
      </c>
      <c r="E32" s="39" t="s">
        <v>45</v>
      </c>
      <c r="F32" s="40">
        <v>0.21</v>
      </c>
      <c r="G32" s="109" t="s">
        <v>46</v>
      </c>
      <c r="H32" s="235">
        <f>ROUND((SUM(BE107:BE108)+SUM(BE126:BE351)), 2)</f>
        <v>0</v>
      </c>
      <c r="I32" s="212"/>
      <c r="J32" s="212"/>
      <c r="K32" s="33"/>
      <c r="L32" s="33"/>
      <c r="M32" s="235">
        <f>ROUND(ROUND((SUM(BE107:BE108)+SUM(BE126:BE351)), 2)*F32, 2)</f>
        <v>0</v>
      </c>
      <c r="N32" s="212"/>
      <c r="O32" s="212"/>
      <c r="P32" s="212"/>
      <c r="Q32" s="33"/>
      <c r="R32" s="34"/>
    </row>
    <row r="33" spans="2:18" s="1" customFormat="1" ht="14.45" customHeight="1" x14ac:dyDescent="0.3">
      <c r="B33" s="32"/>
      <c r="C33" s="33"/>
      <c r="D33" s="33"/>
      <c r="E33" s="39" t="s">
        <v>47</v>
      </c>
      <c r="F33" s="40">
        <v>0.15</v>
      </c>
      <c r="G33" s="109" t="s">
        <v>46</v>
      </c>
      <c r="H33" s="235">
        <f>ROUND((SUM(BF107:BF108)+SUM(BF126:BF351)), 2)</f>
        <v>0</v>
      </c>
      <c r="I33" s="212"/>
      <c r="J33" s="212"/>
      <c r="K33" s="33"/>
      <c r="L33" s="33"/>
      <c r="M33" s="235">
        <f>ROUND(ROUND((SUM(BF107:BF108)+SUM(BF126:BF351)), 2)*F33, 2)</f>
        <v>0</v>
      </c>
      <c r="N33" s="212"/>
      <c r="O33" s="212"/>
      <c r="P33" s="212"/>
      <c r="Q33" s="33"/>
      <c r="R33" s="34"/>
    </row>
    <row r="34" spans="2:18" s="1" customFormat="1" ht="14.45" hidden="1" customHeight="1" x14ac:dyDescent="0.3">
      <c r="B34" s="32"/>
      <c r="C34" s="33"/>
      <c r="D34" s="33"/>
      <c r="E34" s="39" t="s">
        <v>48</v>
      </c>
      <c r="F34" s="40">
        <v>0.21</v>
      </c>
      <c r="G34" s="109" t="s">
        <v>46</v>
      </c>
      <c r="H34" s="235">
        <f>ROUND((SUM(BG107:BG108)+SUM(BG126:BG351)), 2)</f>
        <v>0</v>
      </c>
      <c r="I34" s="212"/>
      <c r="J34" s="212"/>
      <c r="K34" s="33"/>
      <c r="L34" s="33"/>
      <c r="M34" s="235">
        <v>0</v>
      </c>
      <c r="N34" s="212"/>
      <c r="O34" s="212"/>
      <c r="P34" s="212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49</v>
      </c>
      <c r="F35" s="40">
        <v>0.15</v>
      </c>
      <c r="G35" s="109" t="s">
        <v>46</v>
      </c>
      <c r="H35" s="235">
        <f>ROUND((SUM(BH107:BH108)+SUM(BH126:BH351)), 2)</f>
        <v>0</v>
      </c>
      <c r="I35" s="212"/>
      <c r="J35" s="212"/>
      <c r="K35" s="33"/>
      <c r="L35" s="33"/>
      <c r="M35" s="235">
        <v>0</v>
      </c>
      <c r="N35" s="212"/>
      <c r="O35" s="212"/>
      <c r="P35" s="212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50</v>
      </c>
      <c r="F36" s="40">
        <v>0</v>
      </c>
      <c r="G36" s="109" t="s">
        <v>46</v>
      </c>
      <c r="H36" s="235">
        <f>ROUND((SUM(BI107:BI108)+SUM(BI126:BI351)), 2)</f>
        <v>0</v>
      </c>
      <c r="I36" s="212"/>
      <c r="J36" s="212"/>
      <c r="K36" s="33"/>
      <c r="L36" s="33"/>
      <c r="M36" s="235">
        <v>0</v>
      </c>
      <c r="N36" s="212"/>
      <c r="O36" s="212"/>
      <c r="P36" s="212"/>
      <c r="Q36" s="33"/>
      <c r="R36" s="34"/>
    </row>
    <row r="37" spans="2:18" s="1" customFormat="1" ht="6.9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6"/>
      <c r="D38" s="110" t="s">
        <v>51</v>
      </c>
      <c r="E38" s="76"/>
      <c r="F38" s="76"/>
      <c r="G38" s="111" t="s">
        <v>52</v>
      </c>
      <c r="H38" s="112" t="s">
        <v>53</v>
      </c>
      <c r="I38" s="76"/>
      <c r="J38" s="76"/>
      <c r="K38" s="76"/>
      <c r="L38" s="236">
        <f>SUM(M30:M36)</f>
        <v>0</v>
      </c>
      <c r="M38" s="222"/>
      <c r="N38" s="222"/>
      <c r="O38" s="222"/>
      <c r="P38" s="224"/>
      <c r="Q38" s="106"/>
      <c r="R38" s="34"/>
    </row>
    <row r="39" spans="2:18" s="1" customFormat="1" ht="14.45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</row>
    <row r="42" spans="2:18" ht="13.5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ht="13.5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ht="13.5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ht="13.5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ht="13.5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ht="13.5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ht="13.5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ht="13.5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x14ac:dyDescent="0.3">
      <c r="B50" s="32"/>
      <c r="C50" s="33"/>
      <c r="D50" s="47" t="s">
        <v>54</v>
      </c>
      <c r="E50" s="48"/>
      <c r="F50" s="48"/>
      <c r="G50" s="48"/>
      <c r="H50" s="49"/>
      <c r="I50" s="33"/>
      <c r="J50" s="47" t="s">
        <v>55</v>
      </c>
      <c r="K50" s="48"/>
      <c r="L50" s="48"/>
      <c r="M50" s="48"/>
      <c r="N50" s="48"/>
      <c r="O50" s="48"/>
      <c r="P50" s="49"/>
      <c r="Q50" s="33"/>
      <c r="R50" s="34"/>
    </row>
    <row r="51" spans="2:18" ht="13.5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ht="13.5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ht="13.5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ht="13.5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ht="13.5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ht="13.5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ht="13.5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ht="13.5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x14ac:dyDescent="0.3">
      <c r="B59" s="32"/>
      <c r="C59" s="33"/>
      <c r="D59" s="52" t="s">
        <v>56</v>
      </c>
      <c r="E59" s="53"/>
      <c r="F59" s="53"/>
      <c r="G59" s="54" t="s">
        <v>57</v>
      </c>
      <c r="H59" s="55"/>
      <c r="I59" s="33"/>
      <c r="J59" s="52" t="s">
        <v>56</v>
      </c>
      <c r="K59" s="53"/>
      <c r="L59" s="53"/>
      <c r="M59" s="53"/>
      <c r="N59" s="54" t="s">
        <v>57</v>
      </c>
      <c r="O59" s="53"/>
      <c r="P59" s="55"/>
      <c r="Q59" s="33"/>
      <c r="R59" s="34"/>
    </row>
    <row r="60" spans="2:18" ht="13.5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x14ac:dyDescent="0.3">
      <c r="B61" s="32"/>
      <c r="C61" s="33"/>
      <c r="D61" s="47" t="s">
        <v>58</v>
      </c>
      <c r="E61" s="48"/>
      <c r="F61" s="48"/>
      <c r="G61" s="48"/>
      <c r="H61" s="49"/>
      <c r="I61" s="33"/>
      <c r="J61" s="47" t="s">
        <v>59</v>
      </c>
      <c r="K61" s="48"/>
      <c r="L61" s="48"/>
      <c r="M61" s="48"/>
      <c r="N61" s="48"/>
      <c r="O61" s="48"/>
      <c r="P61" s="49"/>
      <c r="Q61" s="33"/>
      <c r="R61" s="34"/>
    </row>
    <row r="62" spans="2:18" ht="13.5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ht="13.5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ht="13.5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21" ht="13.5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21" ht="13.5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21" ht="13.5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21" ht="13.5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21" ht="13.5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21" s="1" customFormat="1" x14ac:dyDescent="0.3">
      <c r="B70" s="32"/>
      <c r="C70" s="33"/>
      <c r="D70" s="52" t="s">
        <v>56</v>
      </c>
      <c r="E70" s="53"/>
      <c r="F70" s="53"/>
      <c r="G70" s="54" t="s">
        <v>57</v>
      </c>
      <c r="H70" s="55"/>
      <c r="I70" s="33"/>
      <c r="J70" s="52" t="s">
        <v>56</v>
      </c>
      <c r="K70" s="53"/>
      <c r="L70" s="53"/>
      <c r="M70" s="53"/>
      <c r="N70" s="54" t="s">
        <v>57</v>
      </c>
      <c r="O70" s="53"/>
      <c r="P70" s="55"/>
      <c r="Q70" s="33"/>
      <c r="R70" s="34"/>
    </row>
    <row r="71" spans="2:21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 x14ac:dyDescent="0.3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 x14ac:dyDescent="0.3">
      <c r="B76" s="32"/>
      <c r="C76" s="197" t="s">
        <v>108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4"/>
      <c r="T76" s="116"/>
      <c r="U76" s="116"/>
    </row>
    <row r="77" spans="2:21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0" customHeight="1" x14ac:dyDescent="0.3">
      <c r="B78" s="32"/>
      <c r="C78" s="29" t="s">
        <v>15</v>
      </c>
      <c r="D78" s="33"/>
      <c r="E78" s="33"/>
      <c r="F78" s="232" t="str">
        <f>F6</f>
        <v>SIMU + FSS (místnosti č. 2.26, 5.27, 5.36)</v>
      </c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33"/>
      <c r="R78" s="34"/>
      <c r="T78" s="116"/>
      <c r="U78" s="116"/>
    </row>
    <row r="79" spans="2:21" s="1" customFormat="1" ht="36.950000000000003" customHeight="1" x14ac:dyDescent="0.3">
      <c r="B79" s="32"/>
      <c r="C79" s="66" t="s">
        <v>101</v>
      </c>
      <c r="D79" s="33"/>
      <c r="E79" s="33"/>
      <c r="F79" s="213" t="str">
        <f>F7</f>
        <v>5.27 - Multimediální integrovaný newsroom I., místnost č. 5.27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3"/>
      <c r="R79" s="34"/>
      <c r="T79" s="116"/>
      <c r="U79" s="116"/>
    </row>
    <row r="80" spans="2:21" s="1" customFormat="1" ht="6.95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6"/>
      <c r="U80" s="116"/>
    </row>
    <row r="81" spans="2:47" s="1" customFormat="1" ht="18" customHeight="1" x14ac:dyDescent="0.3">
      <c r="B81" s="32"/>
      <c r="C81" s="29" t="s">
        <v>22</v>
      </c>
      <c r="D81" s="33"/>
      <c r="E81" s="33"/>
      <c r="F81" s="27" t="str">
        <f>F9</f>
        <v>FSS-MU, Joštova 10, 601 77 Brno</v>
      </c>
      <c r="G81" s="33"/>
      <c r="H81" s="33"/>
      <c r="I81" s="33"/>
      <c r="J81" s="33"/>
      <c r="K81" s="29" t="s">
        <v>24</v>
      </c>
      <c r="L81" s="33"/>
      <c r="M81" s="233" t="str">
        <f>IF(O9="","",O9)</f>
        <v/>
      </c>
      <c r="N81" s="212"/>
      <c r="O81" s="212"/>
      <c r="P81" s="212"/>
      <c r="Q81" s="33"/>
      <c r="R81" s="34"/>
      <c r="T81" s="116"/>
      <c r="U81" s="116"/>
    </row>
    <row r="82" spans="2:47" s="1" customFormat="1" ht="6.95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6"/>
      <c r="U82" s="116"/>
    </row>
    <row r="83" spans="2:47" s="1" customFormat="1" x14ac:dyDescent="0.3">
      <c r="B83" s="32"/>
      <c r="C83" s="29" t="s">
        <v>27</v>
      </c>
      <c r="D83" s="33"/>
      <c r="E83" s="33"/>
      <c r="F83" s="27" t="str">
        <f>E12</f>
        <v>Masarykova univerzita, Žer. nám 9, 601 77 Brno</v>
      </c>
      <c r="G83" s="33"/>
      <c r="H83" s="33"/>
      <c r="I83" s="33"/>
      <c r="J83" s="33"/>
      <c r="K83" s="29" t="s">
        <v>34</v>
      </c>
      <c r="L83" s="33"/>
      <c r="M83" s="199" t="str">
        <f>E18</f>
        <v>Ateliér Velehradský, s.r.o., Lib. údolí 203/76, Br</v>
      </c>
      <c r="N83" s="212"/>
      <c r="O83" s="212"/>
      <c r="P83" s="212"/>
      <c r="Q83" s="212"/>
      <c r="R83" s="34"/>
      <c r="T83" s="116"/>
      <c r="U83" s="116"/>
    </row>
    <row r="84" spans="2:47" s="1" customFormat="1" ht="14.45" customHeight="1" x14ac:dyDescent="0.3">
      <c r="B84" s="32"/>
      <c r="C84" s="29" t="s">
        <v>32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38</v>
      </c>
      <c r="L84" s="33"/>
      <c r="M84" s="199">
        <f>E21</f>
        <v>0</v>
      </c>
      <c r="N84" s="212"/>
      <c r="O84" s="212"/>
      <c r="P84" s="212"/>
      <c r="Q84" s="212"/>
      <c r="R84" s="34"/>
      <c r="T84" s="116"/>
      <c r="U84" s="116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6"/>
      <c r="U85" s="116"/>
    </row>
    <row r="86" spans="2:47" s="1" customFormat="1" ht="29.25" customHeight="1" x14ac:dyDescent="0.3">
      <c r="B86" s="32"/>
      <c r="C86" s="237" t="s">
        <v>109</v>
      </c>
      <c r="D86" s="238"/>
      <c r="E86" s="238"/>
      <c r="F86" s="238"/>
      <c r="G86" s="238"/>
      <c r="H86" s="106"/>
      <c r="I86" s="106"/>
      <c r="J86" s="106"/>
      <c r="K86" s="106"/>
      <c r="L86" s="106"/>
      <c r="M86" s="106"/>
      <c r="N86" s="237" t="s">
        <v>110</v>
      </c>
      <c r="O86" s="212"/>
      <c r="P86" s="212"/>
      <c r="Q86" s="212"/>
      <c r="R86" s="34"/>
      <c r="T86" s="116"/>
      <c r="U86" s="116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6"/>
      <c r="U87" s="116"/>
    </row>
    <row r="88" spans="2:47" s="1" customFormat="1" ht="29.25" customHeight="1" x14ac:dyDescent="0.3">
      <c r="B88" s="32"/>
      <c r="C88" s="117" t="s">
        <v>111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29">
        <f>N126</f>
        <v>0</v>
      </c>
      <c r="O88" s="212"/>
      <c r="P88" s="212"/>
      <c r="Q88" s="212"/>
      <c r="R88" s="34"/>
      <c r="T88" s="116"/>
      <c r="U88" s="116"/>
      <c r="AU88" s="18" t="s">
        <v>112</v>
      </c>
    </row>
    <row r="89" spans="2:47" s="6" customFormat="1" ht="24.95" customHeight="1" x14ac:dyDescent="0.3">
      <c r="B89" s="118"/>
      <c r="C89" s="119"/>
      <c r="D89" s="120" t="s">
        <v>113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39">
        <f>N127</f>
        <v>0</v>
      </c>
      <c r="O89" s="240"/>
      <c r="P89" s="240"/>
      <c r="Q89" s="240"/>
      <c r="R89" s="121"/>
      <c r="T89" s="122"/>
      <c r="U89" s="122"/>
    </row>
    <row r="90" spans="2:47" s="7" customFormat="1" ht="19.899999999999999" customHeight="1" x14ac:dyDescent="0.3">
      <c r="B90" s="123"/>
      <c r="C90" s="124"/>
      <c r="D90" s="125" t="s">
        <v>558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41">
        <f>N128</f>
        <v>0</v>
      </c>
      <c r="O90" s="242"/>
      <c r="P90" s="242"/>
      <c r="Q90" s="242"/>
      <c r="R90" s="126"/>
      <c r="T90" s="127"/>
      <c r="U90" s="127"/>
    </row>
    <row r="91" spans="2:47" s="7" customFormat="1" ht="19.899999999999999" customHeight="1" x14ac:dyDescent="0.3">
      <c r="B91" s="123"/>
      <c r="C91" s="124"/>
      <c r="D91" s="125" t="s">
        <v>114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41">
        <f>N131</f>
        <v>0</v>
      </c>
      <c r="O91" s="242"/>
      <c r="P91" s="242"/>
      <c r="Q91" s="242"/>
      <c r="R91" s="126"/>
      <c r="T91" s="127"/>
      <c r="U91" s="127"/>
    </row>
    <row r="92" spans="2:47" s="7" customFormat="1" ht="19.899999999999999" customHeight="1" x14ac:dyDescent="0.3">
      <c r="B92" s="123"/>
      <c r="C92" s="124"/>
      <c r="D92" s="125" t="s">
        <v>115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41">
        <f>N149</f>
        <v>0</v>
      </c>
      <c r="O92" s="242"/>
      <c r="P92" s="242"/>
      <c r="Q92" s="242"/>
      <c r="R92" s="126"/>
      <c r="T92" s="127"/>
      <c r="U92" s="127"/>
    </row>
    <row r="93" spans="2:47" s="7" customFormat="1" ht="19.899999999999999" customHeight="1" x14ac:dyDescent="0.3">
      <c r="B93" s="123"/>
      <c r="C93" s="124"/>
      <c r="D93" s="125" t="s">
        <v>116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41">
        <f>N164</f>
        <v>0</v>
      </c>
      <c r="O93" s="242"/>
      <c r="P93" s="242"/>
      <c r="Q93" s="242"/>
      <c r="R93" s="126"/>
      <c r="T93" s="127"/>
      <c r="U93" s="127"/>
    </row>
    <row r="94" spans="2:47" s="7" customFormat="1" ht="19.899999999999999" customHeight="1" x14ac:dyDescent="0.3">
      <c r="B94" s="123"/>
      <c r="C94" s="124"/>
      <c r="D94" s="125" t="s">
        <v>117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41">
        <f>N172</f>
        <v>0</v>
      </c>
      <c r="O94" s="242"/>
      <c r="P94" s="242"/>
      <c r="Q94" s="242"/>
      <c r="R94" s="126"/>
      <c r="T94" s="127"/>
      <c r="U94" s="127"/>
    </row>
    <row r="95" spans="2:47" s="6" customFormat="1" ht="24.95" customHeight="1" x14ac:dyDescent="0.3">
      <c r="B95" s="118"/>
      <c r="C95" s="119"/>
      <c r="D95" s="120" t="s">
        <v>118</v>
      </c>
      <c r="E95" s="119"/>
      <c r="F95" s="119"/>
      <c r="G95" s="119"/>
      <c r="H95" s="119"/>
      <c r="I95" s="119"/>
      <c r="J95" s="119"/>
      <c r="K95" s="119"/>
      <c r="L95" s="119"/>
      <c r="M95" s="119"/>
      <c r="N95" s="239">
        <f>N175</f>
        <v>0</v>
      </c>
      <c r="O95" s="240"/>
      <c r="P95" s="240"/>
      <c r="Q95" s="240"/>
      <c r="R95" s="121"/>
      <c r="T95" s="122"/>
      <c r="U95" s="122"/>
    </row>
    <row r="96" spans="2:47" s="7" customFormat="1" ht="19.899999999999999" customHeight="1" x14ac:dyDescent="0.3">
      <c r="B96" s="123"/>
      <c r="C96" s="124"/>
      <c r="D96" s="125" t="s">
        <v>119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41">
        <f>N176</f>
        <v>0</v>
      </c>
      <c r="O96" s="242"/>
      <c r="P96" s="242"/>
      <c r="Q96" s="242"/>
      <c r="R96" s="126"/>
      <c r="T96" s="127"/>
      <c r="U96" s="127"/>
    </row>
    <row r="97" spans="2:21" s="7" customFormat="1" ht="19.899999999999999" customHeight="1" x14ac:dyDescent="0.3">
      <c r="B97" s="123"/>
      <c r="C97" s="124"/>
      <c r="D97" s="125" t="s">
        <v>559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41">
        <f>N186</f>
        <v>0</v>
      </c>
      <c r="O97" s="242"/>
      <c r="P97" s="242"/>
      <c r="Q97" s="242"/>
      <c r="R97" s="126"/>
      <c r="T97" s="127"/>
      <c r="U97" s="127"/>
    </row>
    <row r="98" spans="2:21" s="7" customFormat="1" ht="19.899999999999999" customHeight="1" x14ac:dyDescent="0.3">
      <c r="B98" s="123"/>
      <c r="C98" s="124"/>
      <c r="D98" s="125" t="s">
        <v>120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41">
        <f>N197</f>
        <v>0</v>
      </c>
      <c r="O98" s="242"/>
      <c r="P98" s="242"/>
      <c r="Q98" s="242"/>
      <c r="R98" s="126"/>
      <c r="T98" s="127"/>
      <c r="U98" s="127"/>
    </row>
    <row r="99" spans="2:21" s="7" customFormat="1" ht="19.899999999999999" customHeight="1" x14ac:dyDescent="0.3">
      <c r="B99" s="123"/>
      <c r="C99" s="124"/>
      <c r="D99" s="125" t="s">
        <v>122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41">
        <f>N200</f>
        <v>0</v>
      </c>
      <c r="O99" s="242"/>
      <c r="P99" s="242"/>
      <c r="Q99" s="242"/>
      <c r="R99" s="126"/>
      <c r="T99" s="127"/>
      <c r="U99" s="127"/>
    </row>
    <row r="100" spans="2:21" s="7" customFormat="1" ht="19.899999999999999" customHeight="1" x14ac:dyDescent="0.3">
      <c r="B100" s="123"/>
      <c r="C100" s="124"/>
      <c r="D100" s="125" t="s">
        <v>123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41">
        <f>N208</f>
        <v>0</v>
      </c>
      <c r="O100" s="242"/>
      <c r="P100" s="242"/>
      <c r="Q100" s="242"/>
      <c r="R100" s="126"/>
      <c r="T100" s="127"/>
      <c r="U100" s="127"/>
    </row>
    <row r="101" spans="2:21" s="7" customFormat="1" ht="19.899999999999999" customHeight="1" x14ac:dyDescent="0.3">
      <c r="B101" s="123"/>
      <c r="C101" s="124"/>
      <c r="D101" s="125" t="s">
        <v>124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41">
        <f>N230</f>
        <v>0</v>
      </c>
      <c r="O101" s="242"/>
      <c r="P101" s="242"/>
      <c r="Q101" s="242"/>
      <c r="R101" s="126"/>
      <c r="T101" s="127"/>
      <c r="U101" s="127"/>
    </row>
    <row r="102" spans="2:21" s="7" customFormat="1" ht="19.899999999999999" customHeight="1" x14ac:dyDescent="0.3">
      <c r="B102" s="123"/>
      <c r="C102" s="124"/>
      <c r="D102" s="125" t="s">
        <v>125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41">
        <f>N245</f>
        <v>0</v>
      </c>
      <c r="O102" s="242"/>
      <c r="P102" s="242"/>
      <c r="Q102" s="242"/>
      <c r="R102" s="126"/>
      <c r="T102" s="127"/>
      <c r="U102" s="127"/>
    </row>
    <row r="103" spans="2:21" s="7" customFormat="1" ht="19.899999999999999" customHeight="1" x14ac:dyDescent="0.3">
      <c r="B103" s="123"/>
      <c r="C103" s="124"/>
      <c r="D103" s="125" t="s">
        <v>126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41">
        <f>N274</f>
        <v>0</v>
      </c>
      <c r="O103" s="242"/>
      <c r="P103" s="242"/>
      <c r="Q103" s="242"/>
      <c r="R103" s="126"/>
      <c r="T103" s="127"/>
      <c r="U103" s="127"/>
    </row>
    <row r="104" spans="2:21" s="7" customFormat="1" ht="19.899999999999999" customHeight="1" x14ac:dyDescent="0.3">
      <c r="B104" s="123"/>
      <c r="C104" s="124"/>
      <c r="D104" s="125" t="s">
        <v>127</v>
      </c>
      <c r="E104" s="124"/>
      <c r="F104" s="124"/>
      <c r="G104" s="124"/>
      <c r="H104" s="124"/>
      <c r="I104" s="124"/>
      <c r="J104" s="124"/>
      <c r="K104" s="124"/>
      <c r="L104" s="124"/>
      <c r="M104" s="124"/>
      <c r="N104" s="241">
        <f>N295</f>
        <v>0</v>
      </c>
      <c r="O104" s="242"/>
      <c r="P104" s="242"/>
      <c r="Q104" s="242"/>
      <c r="R104" s="126"/>
      <c r="T104" s="127"/>
      <c r="U104" s="127"/>
    </row>
    <row r="105" spans="2:21" s="7" customFormat="1" ht="19.899999999999999" customHeight="1" x14ac:dyDescent="0.3">
      <c r="B105" s="123"/>
      <c r="C105" s="124"/>
      <c r="D105" s="125" t="s">
        <v>128</v>
      </c>
      <c r="E105" s="124"/>
      <c r="F105" s="124"/>
      <c r="G105" s="124"/>
      <c r="H105" s="124"/>
      <c r="I105" s="124"/>
      <c r="J105" s="124"/>
      <c r="K105" s="124"/>
      <c r="L105" s="124"/>
      <c r="M105" s="124"/>
      <c r="N105" s="241">
        <f>N320</f>
        <v>0</v>
      </c>
      <c r="O105" s="242"/>
      <c r="P105" s="242"/>
      <c r="Q105" s="242"/>
      <c r="R105" s="126"/>
      <c r="T105" s="127"/>
      <c r="U105" s="127"/>
    </row>
    <row r="106" spans="2:21" s="1" customFormat="1" ht="21.75" customHeight="1" x14ac:dyDescent="0.3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  <c r="T106" s="116"/>
      <c r="U106" s="116"/>
    </row>
    <row r="107" spans="2:21" s="1" customFormat="1" ht="29.25" customHeight="1" x14ac:dyDescent="0.3">
      <c r="B107" s="32"/>
      <c r="C107" s="117" t="s">
        <v>129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43">
        <v>0</v>
      </c>
      <c r="O107" s="212"/>
      <c r="P107" s="212"/>
      <c r="Q107" s="212"/>
      <c r="R107" s="34"/>
      <c r="T107" s="128"/>
      <c r="U107" s="129" t="s">
        <v>44</v>
      </c>
    </row>
    <row r="108" spans="2:21" s="1" customFormat="1" ht="18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  <c r="T108" s="116"/>
      <c r="U108" s="116"/>
    </row>
    <row r="109" spans="2:21" s="1" customFormat="1" ht="29.25" customHeight="1" x14ac:dyDescent="0.3">
      <c r="B109" s="32"/>
      <c r="C109" s="105" t="s">
        <v>97</v>
      </c>
      <c r="D109" s="106"/>
      <c r="E109" s="106"/>
      <c r="F109" s="106"/>
      <c r="G109" s="106"/>
      <c r="H109" s="106"/>
      <c r="I109" s="106"/>
      <c r="J109" s="106"/>
      <c r="K109" s="106"/>
      <c r="L109" s="230">
        <f>ROUND(SUM(N88+N107),2)</f>
        <v>0</v>
      </c>
      <c r="M109" s="238"/>
      <c r="N109" s="238"/>
      <c r="O109" s="238"/>
      <c r="P109" s="238"/>
      <c r="Q109" s="238"/>
      <c r="R109" s="34"/>
      <c r="T109" s="116"/>
      <c r="U109" s="116"/>
    </row>
    <row r="110" spans="2:21" s="1" customFormat="1" ht="6.95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  <c r="T110" s="116"/>
      <c r="U110" s="116"/>
    </row>
    <row r="114" spans="2:63" s="1" customFormat="1" ht="6.95" customHeight="1" x14ac:dyDescent="0.3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</row>
    <row r="115" spans="2:63" s="1" customFormat="1" ht="36.950000000000003" customHeight="1" x14ac:dyDescent="0.3">
      <c r="B115" s="32"/>
      <c r="C115" s="197" t="s">
        <v>130</v>
      </c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212"/>
      <c r="R115" s="34"/>
    </row>
    <row r="116" spans="2:63" s="1" customFormat="1" ht="6.95" customHeight="1" x14ac:dyDescent="0.3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3" s="1" customFormat="1" ht="30" customHeight="1" x14ac:dyDescent="0.3">
      <c r="B117" s="32"/>
      <c r="C117" s="29" t="s">
        <v>15</v>
      </c>
      <c r="D117" s="33"/>
      <c r="E117" s="33"/>
      <c r="F117" s="232" t="str">
        <f>F6</f>
        <v>SIMU + FSS (místnosti č. 2.26, 5.27, 5.36)</v>
      </c>
      <c r="G117" s="212"/>
      <c r="H117" s="212"/>
      <c r="I117" s="212"/>
      <c r="J117" s="212"/>
      <c r="K117" s="212"/>
      <c r="L117" s="212"/>
      <c r="M117" s="212"/>
      <c r="N117" s="212"/>
      <c r="O117" s="212"/>
      <c r="P117" s="212"/>
      <c r="Q117" s="33"/>
      <c r="R117" s="34"/>
    </row>
    <row r="118" spans="2:63" s="1" customFormat="1" ht="36.950000000000003" customHeight="1" x14ac:dyDescent="0.3">
      <c r="B118" s="32"/>
      <c r="C118" s="66" t="s">
        <v>101</v>
      </c>
      <c r="D118" s="33"/>
      <c r="E118" s="33"/>
      <c r="F118" s="213" t="str">
        <f>F7</f>
        <v>5.27 - Multimediální integrovaný newsroom I., místnost č. 5.27</v>
      </c>
      <c r="G118" s="212"/>
      <c r="H118" s="212"/>
      <c r="I118" s="212"/>
      <c r="J118" s="212"/>
      <c r="K118" s="212"/>
      <c r="L118" s="212"/>
      <c r="M118" s="212"/>
      <c r="N118" s="212"/>
      <c r="O118" s="212"/>
      <c r="P118" s="212"/>
      <c r="Q118" s="33"/>
      <c r="R118" s="34"/>
    </row>
    <row r="119" spans="2:63" s="1" customFormat="1" ht="6.95" customHeight="1" x14ac:dyDescent="0.3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3" s="1" customFormat="1" ht="18" customHeight="1" x14ac:dyDescent="0.3">
      <c r="B120" s="32"/>
      <c r="C120" s="29" t="s">
        <v>22</v>
      </c>
      <c r="D120" s="33"/>
      <c r="E120" s="33"/>
      <c r="F120" s="27" t="str">
        <f>F9</f>
        <v>FSS-MU, Joštova 10, 601 77 Brno</v>
      </c>
      <c r="G120" s="33"/>
      <c r="H120" s="33"/>
      <c r="I120" s="33"/>
      <c r="J120" s="33"/>
      <c r="K120" s="29" t="s">
        <v>24</v>
      </c>
      <c r="L120" s="33"/>
      <c r="M120" s="233" t="str">
        <f>IF(O9="","",O9)</f>
        <v/>
      </c>
      <c r="N120" s="212"/>
      <c r="O120" s="212"/>
      <c r="P120" s="212"/>
      <c r="Q120" s="33"/>
      <c r="R120" s="34"/>
    </row>
    <row r="121" spans="2:63" s="1" customFormat="1" ht="6.95" customHeight="1" x14ac:dyDescent="0.3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63" s="1" customFormat="1" x14ac:dyDescent="0.3">
      <c r="B122" s="32"/>
      <c r="C122" s="29" t="s">
        <v>27</v>
      </c>
      <c r="D122" s="33"/>
      <c r="E122" s="33"/>
      <c r="F122" s="27" t="str">
        <f>E12</f>
        <v>Masarykova univerzita, Žer. nám 9, 601 77 Brno</v>
      </c>
      <c r="G122" s="33"/>
      <c r="H122" s="33"/>
      <c r="I122" s="33"/>
      <c r="J122" s="33"/>
      <c r="K122" s="29" t="s">
        <v>34</v>
      </c>
      <c r="L122" s="33"/>
      <c r="M122" s="199" t="str">
        <f>E18</f>
        <v>Ateliér Velehradský, s.r.o., Lib. údolí 203/76, Br</v>
      </c>
      <c r="N122" s="212"/>
      <c r="O122" s="212"/>
      <c r="P122" s="212"/>
      <c r="Q122" s="212"/>
      <c r="R122" s="34"/>
    </row>
    <row r="123" spans="2:63" s="1" customFormat="1" ht="14.45" customHeight="1" x14ac:dyDescent="0.3">
      <c r="B123" s="32"/>
      <c r="C123" s="29" t="s">
        <v>32</v>
      </c>
      <c r="D123" s="33"/>
      <c r="E123" s="33"/>
      <c r="F123" s="27" t="str">
        <f>IF(E15="","",E15)</f>
        <v xml:space="preserve"> </v>
      </c>
      <c r="G123" s="33"/>
      <c r="H123" s="33"/>
      <c r="I123" s="33"/>
      <c r="J123" s="33"/>
      <c r="K123" s="29" t="s">
        <v>38</v>
      </c>
      <c r="L123" s="33"/>
      <c r="M123" s="199">
        <f>E21</f>
        <v>0</v>
      </c>
      <c r="N123" s="212"/>
      <c r="O123" s="212"/>
      <c r="P123" s="212"/>
      <c r="Q123" s="212"/>
      <c r="R123" s="34"/>
    </row>
    <row r="124" spans="2:63" s="1" customFormat="1" ht="10.35" customHeight="1" x14ac:dyDescent="0.3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</row>
    <row r="125" spans="2:63" s="8" customFormat="1" ht="29.25" customHeight="1" x14ac:dyDescent="0.3">
      <c r="B125" s="130"/>
      <c r="C125" s="131" t="s">
        <v>131</v>
      </c>
      <c r="D125" s="132" t="s">
        <v>132</v>
      </c>
      <c r="E125" s="132" t="s">
        <v>62</v>
      </c>
      <c r="F125" s="244" t="s">
        <v>133</v>
      </c>
      <c r="G125" s="245"/>
      <c r="H125" s="245"/>
      <c r="I125" s="245"/>
      <c r="J125" s="132" t="s">
        <v>134</v>
      </c>
      <c r="K125" s="132" t="s">
        <v>135</v>
      </c>
      <c r="L125" s="246" t="s">
        <v>136</v>
      </c>
      <c r="M125" s="245"/>
      <c r="N125" s="244" t="s">
        <v>110</v>
      </c>
      <c r="O125" s="245"/>
      <c r="P125" s="245"/>
      <c r="Q125" s="247"/>
      <c r="R125" s="133"/>
      <c r="T125" s="77" t="s">
        <v>137</v>
      </c>
      <c r="U125" s="78" t="s">
        <v>44</v>
      </c>
      <c r="V125" s="78" t="s">
        <v>138</v>
      </c>
      <c r="W125" s="78" t="s">
        <v>139</v>
      </c>
      <c r="X125" s="78" t="s">
        <v>140</v>
      </c>
      <c r="Y125" s="78" t="s">
        <v>141</v>
      </c>
      <c r="Z125" s="78" t="s">
        <v>142</v>
      </c>
      <c r="AA125" s="79" t="s">
        <v>143</v>
      </c>
    </row>
    <row r="126" spans="2:63" s="1" customFormat="1" ht="29.25" customHeight="1" x14ac:dyDescent="0.35">
      <c r="B126" s="32"/>
      <c r="C126" s="81" t="s">
        <v>106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264">
        <f>BK126</f>
        <v>0</v>
      </c>
      <c r="O126" s="265"/>
      <c r="P126" s="265"/>
      <c r="Q126" s="265"/>
      <c r="R126" s="34"/>
      <c r="T126" s="80"/>
      <c r="U126" s="48"/>
      <c r="V126" s="48"/>
      <c r="W126" s="134">
        <f>W127+W175</f>
        <v>291.15543100000002</v>
      </c>
      <c r="X126" s="48"/>
      <c r="Y126" s="134">
        <f>Y127+Y175</f>
        <v>4.7685884700000001</v>
      </c>
      <c r="Z126" s="48"/>
      <c r="AA126" s="135">
        <f>AA127+AA175</f>
        <v>2.3924837000000001</v>
      </c>
      <c r="AT126" s="18" t="s">
        <v>79</v>
      </c>
      <c r="AU126" s="18" t="s">
        <v>112</v>
      </c>
      <c r="BK126" s="136">
        <f>BK127+BK175</f>
        <v>0</v>
      </c>
    </row>
    <row r="127" spans="2:63" s="9" customFormat="1" ht="37.35" customHeight="1" x14ac:dyDescent="0.35">
      <c r="B127" s="137"/>
      <c r="C127" s="138"/>
      <c r="D127" s="139" t="s">
        <v>113</v>
      </c>
      <c r="E127" s="139"/>
      <c r="F127" s="139"/>
      <c r="G127" s="139"/>
      <c r="H127" s="139"/>
      <c r="I127" s="139"/>
      <c r="J127" s="139"/>
      <c r="K127" s="139"/>
      <c r="L127" s="139"/>
      <c r="M127" s="139"/>
      <c r="N127" s="266">
        <f>BK127</f>
        <v>0</v>
      </c>
      <c r="O127" s="239"/>
      <c r="P127" s="239"/>
      <c r="Q127" s="239"/>
      <c r="R127" s="140"/>
      <c r="T127" s="141"/>
      <c r="U127" s="138"/>
      <c r="V127" s="138"/>
      <c r="W127" s="142">
        <f>W128+W131+W149+W164+W172</f>
        <v>126.89828900000001</v>
      </c>
      <c r="X127" s="138"/>
      <c r="Y127" s="142">
        <f>Y128+Y131+Y149+Y164+Y172</f>
        <v>1.5814025899999999</v>
      </c>
      <c r="Z127" s="138"/>
      <c r="AA127" s="143">
        <f>AA128+AA131+AA149+AA164+AA172</f>
        <v>0.75671999999999995</v>
      </c>
      <c r="AR127" s="144" t="s">
        <v>21</v>
      </c>
      <c r="AT127" s="145" t="s">
        <v>79</v>
      </c>
      <c r="AU127" s="145" t="s">
        <v>80</v>
      </c>
      <c r="AY127" s="144" t="s">
        <v>144</v>
      </c>
      <c r="BK127" s="146">
        <f>BK128+BK131+BK149+BK164+BK172</f>
        <v>0</v>
      </c>
    </row>
    <row r="128" spans="2:63" s="9" customFormat="1" ht="19.899999999999999" customHeight="1" x14ac:dyDescent="0.3">
      <c r="B128" s="137"/>
      <c r="C128" s="138"/>
      <c r="D128" s="147" t="s">
        <v>558</v>
      </c>
      <c r="E128" s="147"/>
      <c r="F128" s="147"/>
      <c r="G128" s="147"/>
      <c r="H128" s="147"/>
      <c r="I128" s="147"/>
      <c r="J128" s="147"/>
      <c r="K128" s="147"/>
      <c r="L128" s="147"/>
      <c r="M128" s="147"/>
      <c r="N128" s="267">
        <f>BK128</f>
        <v>0</v>
      </c>
      <c r="O128" s="268"/>
      <c r="P128" s="268"/>
      <c r="Q128" s="268"/>
      <c r="R128" s="140"/>
      <c r="T128" s="141"/>
      <c r="U128" s="138"/>
      <c r="V128" s="138"/>
      <c r="W128" s="142">
        <f>SUM(W129:W130)</f>
        <v>0.57048599999999994</v>
      </c>
      <c r="X128" s="138"/>
      <c r="Y128" s="142">
        <f>SUM(Y129:Y130)</f>
        <v>0.2234225</v>
      </c>
      <c r="Z128" s="138"/>
      <c r="AA128" s="143">
        <f>SUM(AA129:AA130)</f>
        <v>0</v>
      </c>
      <c r="AR128" s="144" t="s">
        <v>21</v>
      </c>
      <c r="AT128" s="145" t="s">
        <v>79</v>
      </c>
      <c r="AU128" s="145" t="s">
        <v>21</v>
      </c>
      <c r="AY128" s="144" t="s">
        <v>144</v>
      </c>
      <c r="BK128" s="146">
        <f>SUM(BK129:BK130)</f>
        <v>0</v>
      </c>
    </row>
    <row r="129" spans="2:65" s="1" customFormat="1" ht="31.5" customHeight="1" x14ac:dyDescent="0.3">
      <c r="B129" s="32"/>
      <c r="C129" s="148" t="s">
        <v>21</v>
      </c>
      <c r="D129" s="148" t="s">
        <v>145</v>
      </c>
      <c r="E129" s="149" t="s">
        <v>560</v>
      </c>
      <c r="F129" s="248" t="s">
        <v>561</v>
      </c>
      <c r="G129" s="249"/>
      <c r="H129" s="249"/>
      <c r="I129" s="249"/>
      <c r="J129" s="150" t="s">
        <v>562</v>
      </c>
      <c r="K129" s="151">
        <v>0.11899999999999999</v>
      </c>
      <c r="L129" s="274"/>
      <c r="M129" s="275"/>
      <c r="N129" s="250">
        <f>ROUND(L129*K129,2)</f>
        <v>0</v>
      </c>
      <c r="O129" s="249"/>
      <c r="P129" s="249"/>
      <c r="Q129" s="249"/>
      <c r="R129" s="34"/>
      <c r="T129" s="152" t="s">
        <v>19</v>
      </c>
      <c r="U129" s="41" t="s">
        <v>45</v>
      </c>
      <c r="V129" s="153">
        <v>4.7939999999999996</v>
      </c>
      <c r="W129" s="153">
        <f>V129*K129</f>
        <v>0.57048599999999994</v>
      </c>
      <c r="X129" s="153">
        <v>1.8774999999999999</v>
      </c>
      <c r="Y129" s="153">
        <f>X129*K129</f>
        <v>0.2234225</v>
      </c>
      <c r="Z129" s="153">
        <v>0</v>
      </c>
      <c r="AA129" s="154">
        <f>Z129*K129</f>
        <v>0</v>
      </c>
      <c r="AR129" s="18" t="s">
        <v>149</v>
      </c>
      <c r="AT129" s="18" t="s">
        <v>145</v>
      </c>
      <c r="AU129" s="18" t="s">
        <v>99</v>
      </c>
      <c r="AY129" s="18" t="s">
        <v>144</v>
      </c>
      <c r="BE129" s="155">
        <f>IF(U129="základní",N129,0)</f>
        <v>0</v>
      </c>
      <c r="BF129" s="155">
        <f>IF(U129="snížená",N129,0)</f>
        <v>0</v>
      </c>
      <c r="BG129" s="155">
        <f>IF(U129="zákl. přenesená",N129,0)</f>
        <v>0</v>
      </c>
      <c r="BH129" s="155">
        <f>IF(U129="sníž. přenesená",N129,0)</f>
        <v>0</v>
      </c>
      <c r="BI129" s="155">
        <f>IF(U129="nulová",N129,0)</f>
        <v>0</v>
      </c>
      <c r="BJ129" s="18" t="s">
        <v>21</v>
      </c>
      <c r="BK129" s="155">
        <f>ROUND(L129*K129,2)</f>
        <v>0</v>
      </c>
      <c r="BL129" s="18" t="s">
        <v>149</v>
      </c>
      <c r="BM129" s="18" t="s">
        <v>563</v>
      </c>
    </row>
    <row r="130" spans="2:65" s="10" customFormat="1" ht="22.5" customHeight="1" x14ac:dyDescent="0.3">
      <c r="B130" s="156"/>
      <c r="C130" s="157"/>
      <c r="D130" s="157"/>
      <c r="E130" s="158" t="s">
        <v>19</v>
      </c>
      <c r="F130" s="251" t="s">
        <v>564</v>
      </c>
      <c r="G130" s="252"/>
      <c r="H130" s="252"/>
      <c r="I130" s="252"/>
      <c r="J130" s="157"/>
      <c r="K130" s="159">
        <v>0.11899999999999999</v>
      </c>
      <c r="L130" s="157"/>
      <c r="M130" s="157"/>
      <c r="N130" s="157"/>
      <c r="O130" s="157"/>
      <c r="P130" s="157"/>
      <c r="Q130" s="157"/>
      <c r="R130" s="160"/>
      <c r="T130" s="161"/>
      <c r="U130" s="157"/>
      <c r="V130" s="157"/>
      <c r="W130" s="157"/>
      <c r="X130" s="157"/>
      <c r="Y130" s="157"/>
      <c r="Z130" s="157"/>
      <c r="AA130" s="162"/>
      <c r="AT130" s="163" t="s">
        <v>152</v>
      </c>
      <c r="AU130" s="163" t="s">
        <v>99</v>
      </c>
      <c r="AV130" s="10" t="s">
        <v>99</v>
      </c>
      <c r="AW130" s="10" t="s">
        <v>37</v>
      </c>
      <c r="AX130" s="10" t="s">
        <v>21</v>
      </c>
      <c r="AY130" s="163" t="s">
        <v>144</v>
      </c>
    </row>
    <row r="131" spans="2:65" s="9" customFormat="1" ht="29.85" customHeight="1" x14ac:dyDescent="0.3">
      <c r="B131" s="137"/>
      <c r="C131" s="138"/>
      <c r="D131" s="147" t="s">
        <v>114</v>
      </c>
      <c r="E131" s="147"/>
      <c r="F131" s="147"/>
      <c r="G131" s="147"/>
      <c r="H131" s="147"/>
      <c r="I131" s="147"/>
      <c r="J131" s="147"/>
      <c r="K131" s="147"/>
      <c r="L131" s="147"/>
      <c r="M131" s="147"/>
      <c r="N131" s="267">
        <f>BK131</f>
        <v>0</v>
      </c>
      <c r="O131" s="268"/>
      <c r="P131" s="268"/>
      <c r="Q131" s="268"/>
      <c r="R131" s="140"/>
      <c r="T131" s="141"/>
      <c r="U131" s="138"/>
      <c r="V131" s="138"/>
      <c r="W131" s="142">
        <f>SUM(W132:W148)</f>
        <v>43.285121999999994</v>
      </c>
      <c r="X131" s="138"/>
      <c r="Y131" s="142">
        <f>SUM(Y132:Y148)</f>
        <v>1.3478964599999999</v>
      </c>
      <c r="Z131" s="138"/>
      <c r="AA131" s="143">
        <f>SUM(AA132:AA148)</f>
        <v>0</v>
      </c>
      <c r="AR131" s="144" t="s">
        <v>21</v>
      </c>
      <c r="AT131" s="145" t="s">
        <v>79</v>
      </c>
      <c r="AU131" s="145" t="s">
        <v>21</v>
      </c>
      <c r="AY131" s="144" t="s">
        <v>144</v>
      </c>
      <c r="BK131" s="146">
        <f>SUM(BK132:BK148)</f>
        <v>0</v>
      </c>
    </row>
    <row r="132" spans="2:65" s="1" customFormat="1" ht="31.5" customHeight="1" x14ac:dyDescent="0.3">
      <c r="B132" s="32"/>
      <c r="C132" s="148" t="s">
        <v>99</v>
      </c>
      <c r="D132" s="148" t="s">
        <v>145</v>
      </c>
      <c r="E132" s="149" t="s">
        <v>146</v>
      </c>
      <c r="F132" s="248" t="s">
        <v>147</v>
      </c>
      <c r="G132" s="249"/>
      <c r="H132" s="249"/>
      <c r="I132" s="249"/>
      <c r="J132" s="150" t="s">
        <v>148</v>
      </c>
      <c r="K132" s="151">
        <v>66.578999999999994</v>
      </c>
      <c r="L132" s="274"/>
      <c r="M132" s="275"/>
      <c r="N132" s="250">
        <f>ROUND(L132*K132,2)</f>
        <v>0</v>
      </c>
      <c r="O132" s="249"/>
      <c r="P132" s="249"/>
      <c r="Q132" s="249"/>
      <c r="R132" s="34"/>
      <c r="T132" s="152" t="s">
        <v>19</v>
      </c>
      <c r="U132" s="41" t="s">
        <v>45</v>
      </c>
      <c r="V132" s="153">
        <v>0.104</v>
      </c>
      <c r="W132" s="153">
        <f>V132*K132</f>
        <v>6.9242159999999986</v>
      </c>
      <c r="X132" s="153">
        <v>2.5999999999999998E-4</v>
      </c>
      <c r="Y132" s="153">
        <f>X132*K132</f>
        <v>1.7310539999999996E-2</v>
      </c>
      <c r="Z132" s="153">
        <v>0</v>
      </c>
      <c r="AA132" s="154">
        <f>Z132*K132</f>
        <v>0</v>
      </c>
      <c r="AR132" s="18" t="s">
        <v>149</v>
      </c>
      <c r="AT132" s="18" t="s">
        <v>145</v>
      </c>
      <c r="AU132" s="18" t="s">
        <v>99</v>
      </c>
      <c r="AY132" s="18" t="s">
        <v>144</v>
      </c>
      <c r="BE132" s="155">
        <f>IF(U132="základní",N132,0)</f>
        <v>0</v>
      </c>
      <c r="BF132" s="155">
        <f>IF(U132="snížená",N132,0)</f>
        <v>0</v>
      </c>
      <c r="BG132" s="155">
        <f>IF(U132="zákl. přenesená",N132,0)</f>
        <v>0</v>
      </c>
      <c r="BH132" s="155">
        <f>IF(U132="sníž. přenesená",N132,0)</f>
        <v>0</v>
      </c>
      <c r="BI132" s="155">
        <f>IF(U132="nulová",N132,0)</f>
        <v>0</v>
      </c>
      <c r="BJ132" s="18" t="s">
        <v>21</v>
      </c>
      <c r="BK132" s="155">
        <f>ROUND(L132*K132,2)</f>
        <v>0</v>
      </c>
      <c r="BL132" s="18" t="s">
        <v>149</v>
      </c>
      <c r="BM132" s="18" t="s">
        <v>565</v>
      </c>
    </row>
    <row r="133" spans="2:65" s="10" customFormat="1" ht="22.5" customHeight="1" x14ac:dyDescent="0.3">
      <c r="B133" s="156"/>
      <c r="C133" s="157"/>
      <c r="D133" s="157"/>
      <c r="E133" s="158" t="s">
        <v>19</v>
      </c>
      <c r="F133" s="251" t="s">
        <v>566</v>
      </c>
      <c r="G133" s="252"/>
      <c r="H133" s="252"/>
      <c r="I133" s="252"/>
      <c r="J133" s="157"/>
      <c r="K133" s="159">
        <v>93.013000000000005</v>
      </c>
      <c r="L133" s="157"/>
      <c r="M133" s="157"/>
      <c r="N133" s="157"/>
      <c r="O133" s="157"/>
      <c r="P133" s="157"/>
      <c r="Q133" s="157"/>
      <c r="R133" s="160"/>
      <c r="T133" s="161"/>
      <c r="U133" s="157"/>
      <c r="V133" s="157"/>
      <c r="W133" s="157"/>
      <c r="X133" s="157"/>
      <c r="Y133" s="157"/>
      <c r="Z133" s="157"/>
      <c r="AA133" s="162"/>
      <c r="AT133" s="163" t="s">
        <v>152</v>
      </c>
      <c r="AU133" s="163" t="s">
        <v>99</v>
      </c>
      <c r="AV133" s="10" t="s">
        <v>99</v>
      </c>
      <c r="AW133" s="10" t="s">
        <v>37</v>
      </c>
      <c r="AX133" s="10" t="s">
        <v>80</v>
      </c>
      <c r="AY133" s="163" t="s">
        <v>144</v>
      </c>
    </row>
    <row r="134" spans="2:65" s="10" customFormat="1" ht="22.5" customHeight="1" x14ac:dyDescent="0.3">
      <c r="B134" s="156"/>
      <c r="C134" s="157"/>
      <c r="D134" s="157"/>
      <c r="E134" s="158" t="s">
        <v>19</v>
      </c>
      <c r="F134" s="253" t="s">
        <v>567</v>
      </c>
      <c r="G134" s="252"/>
      <c r="H134" s="252"/>
      <c r="I134" s="252"/>
      <c r="J134" s="157"/>
      <c r="K134" s="159">
        <v>-11.15</v>
      </c>
      <c r="L134" s="157"/>
      <c r="M134" s="157"/>
      <c r="N134" s="157"/>
      <c r="O134" s="157"/>
      <c r="P134" s="157"/>
      <c r="Q134" s="157"/>
      <c r="R134" s="160"/>
      <c r="T134" s="161"/>
      <c r="U134" s="157"/>
      <c r="V134" s="157"/>
      <c r="W134" s="157"/>
      <c r="X134" s="157"/>
      <c r="Y134" s="157"/>
      <c r="Z134" s="157"/>
      <c r="AA134" s="162"/>
      <c r="AT134" s="163" t="s">
        <v>152</v>
      </c>
      <c r="AU134" s="163" t="s">
        <v>99</v>
      </c>
      <c r="AV134" s="10" t="s">
        <v>99</v>
      </c>
      <c r="AW134" s="10" t="s">
        <v>37</v>
      </c>
      <c r="AX134" s="10" t="s">
        <v>80</v>
      </c>
      <c r="AY134" s="163" t="s">
        <v>144</v>
      </c>
    </row>
    <row r="135" spans="2:65" s="10" customFormat="1" ht="44.25" customHeight="1" x14ac:dyDescent="0.3">
      <c r="B135" s="156"/>
      <c r="C135" s="157"/>
      <c r="D135" s="157"/>
      <c r="E135" s="158" t="s">
        <v>19</v>
      </c>
      <c r="F135" s="253" t="s">
        <v>568</v>
      </c>
      <c r="G135" s="252"/>
      <c r="H135" s="252"/>
      <c r="I135" s="252"/>
      <c r="J135" s="157"/>
      <c r="K135" s="159">
        <v>-15.284000000000001</v>
      </c>
      <c r="L135" s="157"/>
      <c r="M135" s="157"/>
      <c r="N135" s="157"/>
      <c r="O135" s="157"/>
      <c r="P135" s="157"/>
      <c r="Q135" s="157"/>
      <c r="R135" s="160"/>
      <c r="T135" s="161"/>
      <c r="U135" s="157"/>
      <c r="V135" s="157"/>
      <c r="W135" s="157"/>
      <c r="X135" s="157"/>
      <c r="Y135" s="157"/>
      <c r="Z135" s="157"/>
      <c r="AA135" s="162"/>
      <c r="AT135" s="163" t="s">
        <v>152</v>
      </c>
      <c r="AU135" s="163" t="s">
        <v>99</v>
      </c>
      <c r="AV135" s="10" t="s">
        <v>99</v>
      </c>
      <c r="AW135" s="10" t="s">
        <v>37</v>
      </c>
      <c r="AX135" s="10" t="s">
        <v>80</v>
      </c>
      <c r="AY135" s="163" t="s">
        <v>144</v>
      </c>
    </row>
    <row r="136" spans="2:65" s="11" customFormat="1" ht="22.5" customHeight="1" x14ac:dyDescent="0.3">
      <c r="B136" s="164"/>
      <c r="C136" s="165"/>
      <c r="D136" s="165"/>
      <c r="E136" s="166" t="s">
        <v>19</v>
      </c>
      <c r="F136" s="254" t="s">
        <v>155</v>
      </c>
      <c r="G136" s="255"/>
      <c r="H136" s="255"/>
      <c r="I136" s="255"/>
      <c r="J136" s="165"/>
      <c r="K136" s="167">
        <v>66.578999999999994</v>
      </c>
      <c r="L136" s="165"/>
      <c r="M136" s="165"/>
      <c r="N136" s="165"/>
      <c r="O136" s="165"/>
      <c r="P136" s="165"/>
      <c r="Q136" s="165"/>
      <c r="R136" s="168"/>
      <c r="T136" s="169"/>
      <c r="U136" s="165"/>
      <c r="V136" s="165"/>
      <c r="W136" s="165"/>
      <c r="X136" s="165"/>
      <c r="Y136" s="165"/>
      <c r="Z136" s="165"/>
      <c r="AA136" s="170"/>
      <c r="AT136" s="171" t="s">
        <v>152</v>
      </c>
      <c r="AU136" s="171" t="s">
        <v>99</v>
      </c>
      <c r="AV136" s="11" t="s">
        <v>149</v>
      </c>
      <c r="AW136" s="11" t="s">
        <v>37</v>
      </c>
      <c r="AX136" s="11" t="s">
        <v>21</v>
      </c>
      <c r="AY136" s="171" t="s">
        <v>144</v>
      </c>
    </row>
    <row r="137" spans="2:65" s="1" customFormat="1" ht="31.5" customHeight="1" x14ac:dyDescent="0.3">
      <c r="B137" s="32"/>
      <c r="C137" s="148" t="s">
        <v>159</v>
      </c>
      <c r="D137" s="148" t="s">
        <v>145</v>
      </c>
      <c r="E137" s="149" t="s">
        <v>156</v>
      </c>
      <c r="F137" s="248" t="s">
        <v>157</v>
      </c>
      <c r="G137" s="249"/>
      <c r="H137" s="249"/>
      <c r="I137" s="249"/>
      <c r="J137" s="150" t="s">
        <v>148</v>
      </c>
      <c r="K137" s="151">
        <v>66.578999999999994</v>
      </c>
      <c r="L137" s="274"/>
      <c r="M137" s="275"/>
      <c r="N137" s="250">
        <f>ROUND(L137*K137,2)</f>
        <v>0</v>
      </c>
      <c r="O137" s="249"/>
      <c r="P137" s="249"/>
      <c r="Q137" s="249"/>
      <c r="R137" s="34"/>
      <c r="T137" s="152" t="s">
        <v>19</v>
      </c>
      <c r="U137" s="41" t="s">
        <v>45</v>
      </c>
      <c r="V137" s="153">
        <v>0.27200000000000002</v>
      </c>
      <c r="W137" s="153">
        <f>V137*K137</f>
        <v>18.109487999999999</v>
      </c>
      <c r="X137" s="153">
        <v>3.0000000000000001E-3</v>
      </c>
      <c r="Y137" s="153">
        <f>X137*K137</f>
        <v>0.199737</v>
      </c>
      <c r="Z137" s="153">
        <v>0</v>
      </c>
      <c r="AA137" s="154">
        <f>Z137*K137</f>
        <v>0</v>
      </c>
      <c r="AR137" s="18" t="s">
        <v>149</v>
      </c>
      <c r="AT137" s="18" t="s">
        <v>145</v>
      </c>
      <c r="AU137" s="18" t="s">
        <v>99</v>
      </c>
      <c r="AY137" s="18" t="s">
        <v>144</v>
      </c>
      <c r="BE137" s="155">
        <f>IF(U137="základní",N137,0)</f>
        <v>0</v>
      </c>
      <c r="BF137" s="155">
        <f>IF(U137="snížená",N137,0)</f>
        <v>0</v>
      </c>
      <c r="BG137" s="155">
        <f>IF(U137="zákl. přenesená",N137,0)</f>
        <v>0</v>
      </c>
      <c r="BH137" s="155">
        <f>IF(U137="sníž. přenesená",N137,0)</f>
        <v>0</v>
      </c>
      <c r="BI137" s="155">
        <f>IF(U137="nulová",N137,0)</f>
        <v>0</v>
      </c>
      <c r="BJ137" s="18" t="s">
        <v>21</v>
      </c>
      <c r="BK137" s="155">
        <f>ROUND(L137*K137,2)</f>
        <v>0</v>
      </c>
      <c r="BL137" s="18" t="s">
        <v>149</v>
      </c>
      <c r="BM137" s="18" t="s">
        <v>569</v>
      </c>
    </row>
    <row r="138" spans="2:65" s="10" customFormat="1" ht="22.5" customHeight="1" x14ac:dyDescent="0.3">
      <c r="B138" s="156"/>
      <c r="C138" s="157"/>
      <c r="D138" s="157"/>
      <c r="E138" s="158" t="s">
        <v>19</v>
      </c>
      <c r="F138" s="251" t="s">
        <v>566</v>
      </c>
      <c r="G138" s="252"/>
      <c r="H138" s="252"/>
      <c r="I138" s="252"/>
      <c r="J138" s="157"/>
      <c r="K138" s="159">
        <v>93.013000000000005</v>
      </c>
      <c r="L138" s="157"/>
      <c r="M138" s="157"/>
      <c r="N138" s="157"/>
      <c r="O138" s="157"/>
      <c r="P138" s="157"/>
      <c r="Q138" s="157"/>
      <c r="R138" s="160"/>
      <c r="T138" s="161"/>
      <c r="U138" s="157"/>
      <c r="V138" s="157"/>
      <c r="W138" s="157"/>
      <c r="X138" s="157"/>
      <c r="Y138" s="157"/>
      <c r="Z138" s="157"/>
      <c r="AA138" s="162"/>
      <c r="AT138" s="163" t="s">
        <v>152</v>
      </c>
      <c r="AU138" s="163" t="s">
        <v>99</v>
      </c>
      <c r="AV138" s="10" t="s">
        <v>99</v>
      </c>
      <c r="AW138" s="10" t="s">
        <v>37</v>
      </c>
      <c r="AX138" s="10" t="s">
        <v>80</v>
      </c>
      <c r="AY138" s="163" t="s">
        <v>144</v>
      </c>
    </row>
    <row r="139" spans="2:65" s="10" customFormat="1" ht="22.5" customHeight="1" x14ac:dyDescent="0.3">
      <c r="B139" s="156"/>
      <c r="C139" s="157"/>
      <c r="D139" s="157"/>
      <c r="E139" s="158" t="s">
        <v>19</v>
      </c>
      <c r="F139" s="253" t="s">
        <v>567</v>
      </c>
      <c r="G139" s="252"/>
      <c r="H139" s="252"/>
      <c r="I139" s="252"/>
      <c r="J139" s="157"/>
      <c r="K139" s="159">
        <v>-11.15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152</v>
      </c>
      <c r="AU139" s="163" t="s">
        <v>99</v>
      </c>
      <c r="AV139" s="10" t="s">
        <v>99</v>
      </c>
      <c r="AW139" s="10" t="s">
        <v>37</v>
      </c>
      <c r="AX139" s="10" t="s">
        <v>80</v>
      </c>
      <c r="AY139" s="163" t="s">
        <v>144</v>
      </c>
    </row>
    <row r="140" spans="2:65" s="10" customFormat="1" ht="44.25" customHeight="1" x14ac:dyDescent="0.3">
      <c r="B140" s="156"/>
      <c r="C140" s="157"/>
      <c r="D140" s="157"/>
      <c r="E140" s="158" t="s">
        <v>19</v>
      </c>
      <c r="F140" s="253" t="s">
        <v>568</v>
      </c>
      <c r="G140" s="252"/>
      <c r="H140" s="252"/>
      <c r="I140" s="252"/>
      <c r="J140" s="157"/>
      <c r="K140" s="159">
        <v>-15.284000000000001</v>
      </c>
      <c r="L140" s="157"/>
      <c r="M140" s="157"/>
      <c r="N140" s="157"/>
      <c r="O140" s="157"/>
      <c r="P140" s="157"/>
      <c r="Q140" s="157"/>
      <c r="R140" s="160"/>
      <c r="T140" s="161"/>
      <c r="U140" s="157"/>
      <c r="V140" s="157"/>
      <c r="W140" s="157"/>
      <c r="X140" s="157"/>
      <c r="Y140" s="157"/>
      <c r="Z140" s="157"/>
      <c r="AA140" s="162"/>
      <c r="AT140" s="163" t="s">
        <v>152</v>
      </c>
      <c r="AU140" s="163" t="s">
        <v>99</v>
      </c>
      <c r="AV140" s="10" t="s">
        <v>99</v>
      </c>
      <c r="AW140" s="10" t="s">
        <v>37</v>
      </c>
      <c r="AX140" s="10" t="s">
        <v>80</v>
      </c>
      <c r="AY140" s="163" t="s">
        <v>144</v>
      </c>
    </row>
    <row r="141" spans="2:65" s="11" customFormat="1" ht="22.5" customHeight="1" x14ac:dyDescent="0.3">
      <c r="B141" s="164"/>
      <c r="C141" s="165"/>
      <c r="D141" s="165"/>
      <c r="E141" s="166" t="s">
        <v>19</v>
      </c>
      <c r="F141" s="254" t="s">
        <v>155</v>
      </c>
      <c r="G141" s="255"/>
      <c r="H141" s="255"/>
      <c r="I141" s="255"/>
      <c r="J141" s="165"/>
      <c r="K141" s="167">
        <v>66.578999999999994</v>
      </c>
      <c r="L141" s="165"/>
      <c r="M141" s="165"/>
      <c r="N141" s="165"/>
      <c r="O141" s="165"/>
      <c r="P141" s="165"/>
      <c r="Q141" s="165"/>
      <c r="R141" s="168"/>
      <c r="T141" s="169"/>
      <c r="U141" s="165"/>
      <c r="V141" s="165"/>
      <c r="W141" s="165"/>
      <c r="X141" s="165"/>
      <c r="Y141" s="165"/>
      <c r="Z141" s="165"/>
      <c r="AA141" s="170"/>
      <c r="AT141" s="171" t="s">
        <v>152</v>
      </c>
      <c r="AU141" s="171" t="s">
        <v>99</v>
      </c>
      <c r="AV141" s="11" t="s">
        <v>149</v>
      </c>
      <c r="AW141" s="11" t="s">
        <v>37</v>
      </c>
      <c r="AX141" s="11" t="s">
        <v>21</v>
      </c>
      <c r="AY141" s="171" t="s">
        <v>144</v>
      </c>
    </row>
    <row r="142" spans="2:65" s="1" customFormat="1" ht="31.5" customHeight="1" x14ac:dyDescent="0.3">
      <c r="B142" s="32"/>
      <c r="C142" s="148" t="s">
        <v>149</v>
      </c>
      <c r="D142" s="148" t="s">
        <v>145</v>
      </c>
      <c r="E142" s="149" t="s">
        <v>160</v>
      </c>
      <c r="F142" s="248" t="s">
        <v>161</v>
      </c>
      <c r="G142" s="249"/>
      <c r="H142" s="249"/>
      <c r="I142" s="249"/>
      <c r="J142" s="150" t="s">
        <v>148</v>
      </c>
      <c r="K142" s="151">
        <v>66.578999999999994</v>
      </c>
      <c r="L142" s="274"/>
      <c r="M142" s="275"/>
      <c r="N142" s="250">
        <f>ROUND(L142*K142,2)</f>
        <v>0</v>
      </c>
      <c r="O142" s="249"/>
      <c r="P142" s="249"/>
      <c r="Q142" s="249"/>
      <c r="R142" s="34"/>
      <c r="T142" s="152" t="s">
        <v>19</v>
      </c>
      <c r="U142" s="41" t="s">
        <v>45</v>
      </c>
      <c r="V142" s="153">
        <v>0.27</v>
      </c>
      <c r="W142" s="153">
        <f>V142*K142</f>
        <v>17.976330000000001</v>
      </c>
      <c r="X142" s="153">
        <v>1.5699999999999999E-2</v>
      </c>
      <c r="Y142" s="153">
        <f>X142*K142</f>
        <v>1.0452902999999998</v>
      </c>
      <c r="Z142" s="153">
        <v>0</v>
      </c>
      <c r="AA142" s="154">
        <f>Z142*K142</f>
        <v>0</v>
      </c>
      <c r="AR142" s="18" t="s">
        <v>149</v>
      </c>
      <c r="AT142" s="18" t="s">
        <v>145</v>
      </c>
      <c r="AU142" s="18" t="s">
        <v>99</v>
      </c>
      <c r="AY142" s="18" t="s">
        <v>144</v>
      </c>
      <c r="BE142" s="155">
        <f>IF(U142="základní",N142,0)</f>
        <v>0</v>
      </c>
      <c r="BF142" s="155">
        <f>IF(U142="snížená",N142,0)</f>
        <v>0</v>
      </c>
      <c r="BG142" s="155">
        <f>IF(U142="zákl. přenesená",N142,0)</f>
        <v>0</v>
      </c>
      <c r="BH142" s="155">
        <f>IF(U142="sníž. přenesená",N142,0)</f>
        <v>0</v>
      </c>
      <c r="BI142" s="155">
        <f>IF(U142="nulová",N142,0)</f>
        <v>0</v>
      </c>
      <c r="BJ142" s="18" t="s">
        <v>21</v>
      </c>
      <c r="BK142" s="155">
        <f>ROUND(L142*K142,2)</f>
        <v>0</v>
      </c>
      <c r="BL142" s="18" t="s">
        <v>149</v>
      </c>
      <c r="BM142" s="18" t="s">
        <v>570</v>
      </c>
    </row>
    <row r="143" spans="2:65" s="10" customFormat="1" ht="22.5" customHeight="1" x14ac:dyDescent="0.3">
      <c r="B143" s="156"/>
      <c r="C143" s="157"/>
      <c r="D143" s="157"/>
      <c r="E143" s="158" t="s">
        <v>19</v>
      </c>
      <c r="F143" s="251" t="s">
        <v>566</v>
      </c>
      <c r="G143" s="252"/>
      <c r="H143" s="252"/>
      <c r="I143" s="252"/>
      <c r="J143" s="157"/>
      <c r="K143" s="159">
        <v>93.013000000000005</v>
      </c>
      <c r="L143" s="157"/>
      <c r="M143" s="157"/>
      <c r="N143" s="157"/>
      <c r="O143" s="157"/>
      <c r="P143" s="157"/>
      <c r="Q143" s="157"/>
      <c r="R143" s="160"/>
      <c r="T143" s="161"/>
      <c r="U143" s="157"/>
      <c r="V143" s="157"/>
      <c r="W143" s="157"/>
      <c r="X143" s="157"/>
      <c r="Y143" s="157"/>
      <c r="Z143" s="157"/>
      <c r="AA143" s="162"/>
      <c r="AT143" s="163" t="s">
        <v>152</v>
      </c>
      <c r="AU143" s="163" t="s">
        <v>99</v>
      </c>
      <c r="AV143" s="10" t="s">
        <v>99</v>
      </c>
      <c r="AW143" s="10" t="s">
        <v>37</v>
      </c>
      <c r="AX143" s="10" t="s">
        <v>80</v>
      </c>
      <c r="AY143" s="163" t="s">
        <v>144</v>
      </c>
    </row>
    <row r="144" spans="2:65" s="10" customFormat="1" ht="22.5" customHeight="1" x14ac:dyDescent="0.3">
      <c r="B144" s="156"/>
      <c r="C144" s="157"/>
      <c r="D144" s="157"/>
      <c r="E144" s="158" t="s">
        <v>19</v>
      </c>
      <c r="F144" s="253" t="s">
        <v>567</v>
      </c>
      <c r="G144" s="252"/>
      <c r="H144" s="252"/>
      <c r="I144" s="252"/>
      <c r="J144" s="157"/>
      <c r="K144" s="159">
        <v>-11.15</v>
      </c>
      <c r="L144" s="157"/>
      <c r="M144" s="157"/>
      <c r="N144" s="157"/>
      <c r="O144" s="157"/>
      <c r="P144" s="157"/>
      <c r="Q144" s="157"/>
      <c r="R144" s="160"/>
      <c r="T144" s="161"/>
      <c r="U144" s="157"/>
      <c r="V144" s="157"/>
      <c r="W144" s="157"/>
      <c r="X144" s="157"/>
      <c r="Y144" s="157"/>
      <c r="Z144" s="157"/>
      <c r="AA144" s="162"/>
      <c r="AT144" s="163" t="s">
        <v>152</v>
      </c>
      <c r="AU144" s="163" t="s">
        <v>99</v>
      </c>
      <c r="AV144" s="10" t="s">
        <v>99</v>
      </c>
      <c r="AW144" s="10" t="s">
        <v>37</v>
      </c>
      <c r="AX144" s="10" t="s">
        <v>80</v>
      </c>
      <c r="AY144" s="163" t="s">
        <v>144</v>
      </c>
    </row>
    <row r="145" spans="2:65" s="10" customFormat="1" ht="44.25" customHeight="1" x14ac:dyDescent="0.3">
      <c r="B145" s="156"/>
      <c r="C145" s="157"/>
      <c r="D145" s="157"/>
      <c r="E145" s="158" t="s">
        <v>19</v>
      </c>
      <c r="F145" s="253" t="s">
        <v>568</v>
      </c>
      <c r="G145" s="252"/>
      <c r="H145" s="252"/>
      <c r="I145" s="252"/>
      <c r="J145" s="157"/>
      <c r="K145" s="159">
        <v>-15.284000000000001</v>
      </c>
      <c r="L145" s="157"/>
      <c r="M145" s="157"/>
      <c r="N145" s="157"/>
      <c r="O145" s="157"/>
      <c r="P145" s="157"/>
      <c r="Q145" s="157"/>
      <c r="R145" s="160"/>
      <c r="T145" s="161"/>
      <c r="U145" s="157"/>
      <c r="V145" s="157"/>
      <c r="W145" s="157"/>
      <c r="X145" s="157"/>
      <c r="Y145" s="157"/>
      <c r="Z145" s="157"/>
      <c r="AA145" s="162"/>
      <c r="AT145" s="163" t="s">
        <v>152</v>
      </c>
      <c r="AU145" s="163" t="s">
        <v>99</v>
      </c>
      <c r="AV145" s="10" t="s">
        <v>99</v>
      </c>
      <c r="AW145" s="10" t="s">
        <v>37</v>
      </c>
      <c r="AX145" s="10" t="s">
        <v>80</v>
      </c>
      <c r="AY145" s="163" t="s">
        <v>144</v>
      </c>
    </row>
    <row r="146" spans="2:65" s="11" customFormat="1" ht="22.5" customHeight="1" x14ac:dyDescent="0.3">
      <c r="B146" s="164"/>
      <c r="C146" s="165"/>
      <c r="D146" s="165"/>
      <c r="E146" s="166" t="s">
        <v>19</v>
      </c>
      <c r="F146" s="254" t="s">
        <v>155</v>
      </c>
      <c r="G146" s="255"/>
      <c r="H146" s="255"/>
      <c r="I146" s="255"/>
      <c r="J146" s="165"/>
      <c r="K146" s="167">
        <v>66.578999999999994</v>
      </c>
      <c r="L146" s="165"/>
      <c r="M146" s="165"/>
      <c r="N146" s="165"/>
      <c r="O146" s="165"/>
      <c r="P146" s="165"/>
      <c r="Q146" s="165"/>
      <c r="R146" s="168"/>
      <c r="T146" s="169"/>
      <c r="U146" s="165"/>
      <c r="V146" s="165"/>
      <c r="W146" s="165"/>
      <c r="X146" s="165"/>
      <c r="Y146" s="165"/>
      <c r="Z146" s="165"/>
      <c r="AA146" s="170"/>
      <c r="AT146" s="171" t="s">
        <v>152</v>
      </c>
      <c r="AU146" s="171" t="s">
        <v>99</v>
      </c>
      <c r="AV146" s="11" t="s">
        <v>149</v>
      </c>
      <c r="AW146" s="11" t="s">
        <v>37</v>
      </c>
      <c r="AX146" s="11" t="s">
        <v>21</v>
      </c>
      <c r="AY146" s="171" t="s">
        <v>144</v>
      </c>
    </row>
    <row r="147" spans="2:65" s="1" customFormat="1" ht="31.5" customHeight="1" x14ac:dyDescent="0.3">
      <c r="B147" s="32"/>
      <c r="C147" s="148" t="s">
        <v>168</v>
      </c>
      <c r="D147" s="148" t="s">
        <v>145</v>
      </c>
      <c r="E147" s="149" t="s">
        <v>571</v>
      </c>
      <c r="F147" s="248" t="s">
        <v>572</v>
      </c>
      <c r="G147" s="249"/>
      <c r="H147" s="249"/>
      <c r="I147" s="249"/>
      <c r="J147" s="150" t="s">
        <v>148</v>
      </c>
      <c r="K147" s="151">
        <v>1.042</v>
      </c>
      <c r="L147" s="274"/>
      <c r="M147" s="275"/>
      <c r="N147" s="250">
        <f>ROUND(L147*K147,2)</f>
        <v>0</v>
      </c>
      <c r="O147" s="249"/>
      <c r="P147" s="249"/>
      <c r="Q147" s="249"/>
      <c r="R147" s="34"/>
      <c r="T147" s="152" t="s">
        <v>19</v>
      </c>
      <c r="U147" s="41" t="s">
        <v>45</v>
      </c>
      <c r="V147" s="153">
        <v>0.26400000000000001</v>
      </c>
      <c r="W147" s="153">
        <f>V147*K147</f>
        <v>0.275088</v>
      </c>
      <c r="X147" s="153">
        <v>8.2110000000000002E-2</v>
      </c>
      <c r="Y147" s="153">
        <f>X147*K147</f>
        <v>8.5558620000000002E-2</v>
      </c>
      <c r="Z147" s="153">
        <v>0</v>
      </c>
      <c r="AA147" s="154">
        <f>Z147*K147</f>
        <v>0</v>
      </c>
      <c r="AR147" s="18" t="s">
        <v>149</v>
      </c>
      <c r="AT147" s="18" t="s">
        <v>145</v>
      </c>
      <c r="AU147" s="18" t="s">
        <v>99</v>
      </c>
      <c r="AY147" s="18" t="s">
        <v>144</v>
      </c>
      <c r="BE147" s="155">
        <f>IF(U147="základní",N147,0)</f>
        <v>0</v>
      </c>
      <c r="BF147" s="155">
        <f>IF(U147="snížená",N147,0)</f>
        <v>0</v>
      </c>
      <c r="BG147" s="155">
        <f>IF(U147="zákl. přenesená",N147,0)</f>
        <v>0</v>
      </c>
      <c r="BH147" s="155">
        <f>IF(U147="sníž. přenesená",N147,0)</f>
        <v>0</v>
      </c>
      <c r="BI147" s="155">
        <f>IF(U147="nulová",N147,0)</f>
        <v>0</v>
      </c>
      <c r="BJ147" s="18" t="s">
        <v>21</v>
      </c>
      <c r="BK147" s="155">
        <f>ROUND(L147*K147,2)</f>
        <v>0</v>
      </c>
      <c r="BL147" s="18" t="s">
        <v>149</v>
      </c>
      <c r="BM147" s="18" t="s">
        <v>573</v>
      </c>
    </row>
    <row r="148" spans="2:65" s="10" customFormat="1" ht="31.5" customHeight="1" x14ac:dyDescent="0.3">
      <c r="B148" s="156"/>
      <c r="C148" s="157"/>
      <c r="D148" s="157"/>
      <c r="E148" s="158" t="s">
        <v>19</v>
      </c>
      <c r="F148" s="251" t="s">
        <v>574</v>
      </c>
      <c r="G148" s="252"/>
      <c r="H148" s="252"/>
      <c r="I148" s="252"/>
      <c r="J148" s="157"/>
      <c r="K148" s="159">
        <v>1.042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152</v>
      </c>
      <c r="AU148" s="163" t="s">
        <v>99</v>
      </c>
      <c r="AV148" s="10" t="s">
        <v>99</v>
      </c>
      <c r="AW148" s="10" t="s">
        <v>37</v>
      </c>
      <c r="AX148" s="10" t="s">
        <v>21</v>
      </c>
      <c r="AY148" s="163" t="s">
        <v>144</v>
      </c>
    </row>
    <row r="149" spans="2:65" s="9" customFormat="1" ht="29.85" customHeight="1" x14ac:dyDescent="0.3">
      <c r="B149" s="137"/>
      <c r="C149" s="138"/>
      <c r="D149" s="147" t="s">
        <v>115</v>
      </c>
      <c r="E149" s="147"/>
      <c r="F149" s="147"/>
      <c r="G149" s="147"/>
      <c r="H149" s="147"/>
      <c r="I149" s="147"/>
      <c r="J149" s="147"/>
      <c r="K149" s="147"/>
      <c r="L149" s="147"/>
      <c r="M149" s="147"/>
      <c r="N149" s="267">
        <f>BK149</f>
        <v>0</v>
      </c>
      <c r="O149" s="268"/>
      <c r="P149" s="268"/>
      <c r="Q149" s="268"/>
      <c r="R149" s="140"/>
      <c r="T149" s="141"/>
      <c r="U149" s="138"/>
      <c r="V149" s="138"/>
      <c r="W149" s="142">
        <f>SUM(W150:W163)</f>
        <v>44.374623</v>
      </c>
      <c r="X149" s="138"/>
      <c r="Y149" s="142">
        <f>SUM(Y150:Y163)</f>
        <v>1.008363E-2</v>
      </c>
      <c r="Z149" s="138"/>
      <c r="AA149" s="143">
        <f>SUM(AA150:AA163)</f>
        <v>0.75671999999999995</v>
      </c>
      <c r="AR149" s="144" t="s">
        <v>21</v>
      </c>
      <c r="AT149" s="145" t="s">
        <v>79</v>
      </c>
      <c r="AU149" s="145" t="s">
        <v>21</v>
      </c>
      <c r="AY149" s="144" t="s">
        <v>144</v>
      </c>
      <c r="BK149" s="146">
        <f>SUM(BK150:BK163)</f>
        <v>0</v>
      </c>
    </row>
    <row r="150" spans="2:65" s="1" customFormat="1" ht="44.25" customHeight="1" x14ac:dyDescent="0.3">
      <c r="B150" s="32"/>
      <c r="C150" s="148" t="s">
        <v>173</v>
      </c>
      <c r="D150" s="148" t="s">
        <v>145</v>
      </c>
      <c r="E150" s="149" t="s">
        <v>575</v>
      </c>
      <c r="F150" s="248" t="s">
        <v>576</v>
      </c>
      <c r="G150" s="249"/>
      <c r="H150" s="249"/>
      <c r="I150" s="249"/>
      <c r="J150" s="150" t="s">
        <v>148</v>
      </c>
      <c r="K150" s="151">
        <v>59.207000000000001</v>
      </c>
      <c r="L150" s="274"/>
      <c r="M150" s="275"/>
      <c r="N150" s="250">
        <f>ROUND(L150*K150,2)</f>
        <v>0</v>
      </c>
      <c r="O150" s="249"/>
      <c r="P150" s="249"/>
      <c r="Q150" s="249"/>
      <c r="R150" s="34"/>
      <c r="T150" s="152" t="s">
        <v>19</v>
      </c>
      <c r="U150" s="41" t="s">
        <v>45</v>
      </c>
      <c r="V150" s="153">
        <v>0.105</v>
      </c>
      <c r="W150" s="153">
        <f>V150*K150</f>
        <v>6.2167349999999999</v>
      </c>
      <c r="X150" s="153">
        <v>1.2999999999999999E-4</v>
      </c>
      <c r="Y150" s="153">
        <f>X150*K150</f>
        <v>7.6969099999999995E-3</v>
      </c>
      <c r="Z150" s="153">
        <v>0</v>
      </c>
      <c r="AA150" s="154">
        <f>Z150*K150</f>
        <v>0</v>
      </c>
      <c r="AR150" s="18" t="s">
        <v>149</v>
      </c>
      <c r="AT150" s="18" t="s">
        <v>145</v>
      </c>
      <c r="AU150" s="18" t="s">
        <v>99</v>
      </c>
      <c r="AY150" s="18" t="s">
        <v>144</v>
      </c>
      <c r="BE150" s="155">
        <f>IF(U150="základní",N150,0)</f>
        <v>0</v>
      </c>
      <c r="BF150" s="155">
        <f>IF(U150="snížená",N150,0)</f>
        <v>0</v>
      </c>
      <c r="BG150" s="155">
        <f>IF(U150="zákl. přenesená",N150,0)</f>
        <v>0</v>
      </c>
      <c r="BH150" s="155">
        <f>IF(U150="sníž. přenesená",N150,0)</f>
        <v>0</v>
      </c>
      <c r="BI150" s="155">
        <f>IF(U150="nulová",N150,0)</f>
        <v>0</v>
      </c>
      <c r="BJ150" s="18" t="s">
        <v>21</v>
      </c>
      <c r="BK150" s="155">
        <f>ROUND(L150*K150,2)</f>
        <v>0</v>
      </c>
      <c r="BL150" s="18" t="s">
        <v>149</v>
      </c>
      <c r="BM150" s="18" t="s">
        <v>577</v>
      </c>
    </row>
    <row r="151" spans="2:65" s="10" customFormat="1" ht="22.5" customHeight="1" x14ac:dyDescent="0.3">
      <c r="B151" s="156"/>
      <c r="C151" s="157"/>
      <c r="D151" s="157"/>
      <c r="E151" s="158" t="s">
        <v>19</v>
      </c>
      <c r="F151" s="251" t="s">
        <v>578</v>
      </c>
      <c r="G151" s="252"/>
      <c r="H151" s="252"/>
      <c r="I151" s="252"/>
      <c r="J151" s="157"/>
      <c r="K151" s="159">
        <v>59.207000000000001</v>
      </c>
      <c r="L151" s="157"/>
      <c r="M151" s="157"/>
      <c r="N151" s="157"/>
      <c r="O151" s="157"/>
      <c r="P151" s="157"/>
      <c r="Q151" s="157"/>
      <c r="R151" s="160"/>
      <c r="T151" s="161"/>
      <c r="U151" s="157"/>
      <c r="V151" s="157"/>
      <c r="W151" s="157"/>
      <c r="X151" s="157"/>
      <c r="Y151" s="157"/>
      <c r="Z151" s="157"/>
      <c r="AA151" s="162"/>
      <c r="AT151" s="163" t="s">
        <v>152</v>
      </c>
      <c r="AU151" s="163" t="s">
        <v>99</v>
      </c>
      <c r="AV151" s="10" t="s">
        <v>99</v>
      </c>
      <c r="AW151" s="10" t="s">
        <v>37</v>
      </c>
      <c r="AX151" s="10" t="s">
        <v>21</v>
      </c>
      <c r="AY151" s="163" t="s">
        <v>144</v>
      </c>
    </row>
    <row r="152" spans="2:65" s="1" customFormat="1" ht="31.5" customHeight="1" x14ac:dyDescent="0.3">
      <c r="B152" s="32"/>
      <c r="C152" s="148" t="s">
        <v>182</v>
      </c>
      <c r="D152" s="148" t="s">
        <v>145</v>
      </c>
      <c r="E152" s="149" t="s">
        <v>174</v>
      </c>
      <c r="F152" s="248" t="s">
        <v>175</v>
      </c>
      <c r="G152" s="249"/>
      <c r="H152" s="249"/>
      <c r="I152" s="249"/>
      <c r="J152" s="150" t="s">
        <v>148</v>
      </c>
      <c r="K152" s="151">
        <v>59.667999999999999</v>
      </c>
      <c r="L152" s="274"/>
      <c r="M152" s="275"/>
      <c r="N152" s="250">
        <f>ROUND(L152*K152,2)</f>
        <v>0</v>
      </c>
      <c r="O152" s="249"/>
      <c r="P152" s="249"/>
      <c r="Q152" s="249"/>
      <c r="R152" s="34"/>
      <c r="T152" s="152" t="s">
        <v>19</v>
      </c>
      <c r="U152" s="41" t="s">
        <v>45</v>
      </c>
      <c r="V152" s="153">
        <v>0.308</v>
      </c>
      <c r="W152" s="153">
        <f>V152*K152</f>
        <v>18.377744</v>
      </c>
      <c r="X152" s="153">
        <v>4.0000000000000003E-5</v>
      </c>
      <c r="Y152" s="153">
        <f>X152*K152</f>
        <v>2.3867200000000002E-3</v>
      </c>
      <c r="Z152" s="153">
        <v>0</v>
      </c>
      <c r="AA152" s="154">
        <f>Z152*K152</f>
        <v>0</v>
      </c>
      <c r="AR152" s="18" t="s">
        <v>149</v>
      </c>
      <c r="AT152" s="18" t="s">
        <v>145</v>
      </c>
      <c r="AU152" s="18" t="s">
        <v>99</v>
      </c>
      <c r="AY152" s="18" t="s">
        <v>144</v>
      </c>
      <c r="BE152" s="155">
        <f>IF(U152="základní",N152,0)</f>
        <v>0</v>
      </c>
      <c r="BF152" s="155">
        <f>IF(U152="snížená",N152,0)</f>
        <v>0</v>
      </c>
      <c r="BG152" s="155">
        <f>IF(U152="zákl. přenesená",N152,0)</f>
        <v>0</v>
      </c>
      <c r="BH152" s="155">
        <f>IF(U152="sníž. přenesená",N152,0)</f>
        <v>0</v>
      </c>
      <c r="BI152" s="155">
        <f>IF(U152="nulová",N152,0)</f>
        <v>0</v>
      </c>
      <c r="BJ152" s="18" t="s">
        <v>21</v>
      </c>
      <c r="BK152" s="155">
        <f>ROUND(L152*K152,2)</f>
        <v>0</v>
      </c>
      <c r="BL152" s="18" t="s">
        <v>149</v>
      </c>
      <c r="BM152" s="18" t="s">
        <v>579</v>
      </c>
    </row>
    <row r="153" spans="2:65" s="10" customFormat="1" ht="22.5" customHeight="1" x14ac:dyDescent="0.3">
      <c r="B153" s="156"/>
      <c r="C153" s="157"/>
      <c r="D153" s="157"/>
      <c r="E153" s="158" t="s">
        <v>19</v>
      </c>
      <c r="F153" s="251" t="s">
        <v>580</v>
      </c>
      <c r="G153" s="252"/>
      <c r="H153" s="252"/>
      <c r="I153" s="252"/>
      <c r="J153" s="157"/>
      <c r="K153" s="159">
        <v>61.512999999999998</v>
      </c>
      <c r="L153" s="157"/>
      <c r="M153" s="157"/>
      <c r="N153" s="157"/>
      <c r="O153" s="157"/>
      <c r="P153" s="157"/>
      <c r="Q153" s="157"/>
      <c r="R153" s="160"/>
      <c r="T153" s="161"/>
      <c r="U153" s="157"/>
      <c r="V153" s="157"/>
      <c r="W153" s="157"/>
      <c r="X153" s="157"/>
      <c r="Y153" s="157"/>
      <c r="Z153" s="157"/>
      <c r="AA153" s="162"/>
      <c r="AT153" s="163" t="s">
        <v>152</v>
      </c>
      <c r="AU153" s="163" t="s">
        <v>99</v>
      </c>
      <c r="AV153" s="10" t="s">
        <v>99</v>
      </c>
      <c r="AW153" s="10" t="s">
        <v>37</v>
      </c>
      <c r="AX153" s="10" t="s">
        <v>80</v>
      </c>
      <c r="AY153" s="163" t="s">
        <v>144</v>
      </c>
    </row>
    <row r="154" spans="2:65" s="10" customFormat="1" ht="22.5" customHeight="1" x14ac:dyDescent="0.3">
      <c r="B154" s="156"/>
      <c r="C154" s="157"/>
      <c r="D154" s="157"/>
      <c r="E154" s="158" t="s">
        <v>19</v>
      </c>
      <c r="F154" s="253" t="s">
        <v>581</v>
      </c>
      <c r="G154" s="252"/>
      <c r="H154" s="252"/>
      <c r="I154" s="252"/>
      <c r="J154" s="157"/>
      <c r="K154" s="159">
        <v>-1.845</v>
      </c>
      <c r="L154" s="157"/>
      <c r="M154" s="157"/>
      <c r="N154" s="157"/>
      <c r="O154" s="157"/>
      <c r="P154" s="157"/>
      <c r="Q154" s="157"/>
      <c r="R154" s="160"/>
      <c r="T154" s="161"/>
      <c r="U154" s="157"/>
      <c r="V154" s="157"/>
      <c r="W154" s="157"/>
      <c r="X154" s="157"/>
      <c r="Y154" s="157"/>
      <c r="Z154" s="157"/>
      <c r="AA154" s="162"/>
      <c r="AT154" s="163" t="s">
        <v>152</v>
      </c>
      <c r="AU154" s="163" t="s">
        <v>99</v>
      </c>
      <c r="AV154" s="10" t="s">
        <v>99</v>
      </c>
      <c r="AW154" s="10" t="s">
        <v>37</v>
      </c>
      <c r="AX154" s="10" t="s">
        <v>80</v>
      </c>
      <c r="AY154" s="163" t="s">
        <v>144</v>
      </c>
    </row>
    <row r="155" spans="2:65" s="11" customFormat="1" ht="22.5" customHeight="1" x14ac:dyDescent="0.3">
      <c r="B155" s="164"/>
      <c r="C155" s="165"/>
      <c r="D155" s="165"/>
      <c r="E155" s="166" t="s">
        <v>19</v>
      </c>
      <c r="F155" s="254" t="s">
        <v>155</v>
      </c>
      <c r="G155" s="255"/>
      <c r="H155" s="255"/>
      <c r="I155" s="255"/>
      <c r="J155" s="165"/>
      <c r="K155" s="167">
        <v>59.667999999999999</v>
      </c>
      <c r="L155" s="165"/>
      <c r="M155" s="165"/>
      <c r="N155" s="165"/>
      <c r="O155" s="165"/>
      <c r="P155" s="165"/>
      <c r="Q155" s="165"/>
      <c r="R155" s="168"/>
      <c r="T155" s="169"/>
      <c r="U155" s="165"/>
      <c r="V155" s="165"/>
      <c r="W155" s="165"/>
      <c r="X155" s="165"/>
      <c r="Y155" s="165"/>
      <c r="Z155" s="165"/>
      <c r="AA155" s="170"/>
      <c r="AT155" s="171" t="s">
        <v>152</v>
      </c>
      <c r="AU155" s="171" t="s">
        <v>99</v>
      </c>
      <c r="AV155" s="11" t="s">
        <v>149</v>
      </c>
      <c r="AW155" s="11" t="s">
        <v>37</v>
      </c>
      <c r="AX155" s="11" t="s">
        <v>21</v>
      </c>
      <c r="AY155" s="171" t="s">
        <v>144</v>
      </c>
    </row>
    <row r="156" spans="2:65" s="1" customFormat="1" ht="31.5" customHeight="1" x14ac:dyDescent="0.3">
      <c r="B156" s="32"/>
      <c r="C156" s="148" t="s">
        <v>191</v>
      </c>
      <c r="D156" s="148" t="s">
        <v>145</v>
      </c>
      <c r="E156" s="149" t="s">
        <v>179</v>
      </c>
      <c r="F156" s="248" t="s">
        <v>180</v>
      </c>
      <c r="G156" s="249"/>
      <c r="H156" s="249"/>
      <c r="I156" s="249"/>
      <c r="J156" s="150" t="s">
        <v>148</v>
      </c>
      <c r="K156" s="151">
        <v>59.667999999999999</v>
      </c>
      <c r="L156" s="274"/>
      <c r="M156" s="275"/>
      <c r="N156" s="250">
        <f>ROUND(L156*K156,2)</f>
        <v>0</v>
      </c>
      <c r="O156" s="249"/>
      <c r="P156" s="249"/>
      <c r="Q156" s="249"/>
      <c r="R156" s="34"/>
      <c r="T156" s="152" t="s">
        <v>19</v>
      </c>
      <c r="U156" s="41" t="s">
        <v>45</v>
      </c>
      <c r="V156" s="153">
        <v>0.13900000000000001</v>
      </c>
      <c r="W156" s="153">
        <f>V156*K156</f>
        <v>8.2938520000000011</v>
      </c>
      <c r="X156" s="153">
        <v>0</v>
      </c>
      <c r="Y156" s="153">
        <f>X156*K156</f>
        <v>0</v>
      </c>
      <c r="Z156" s="153">
        <v>0</v>
      </c>
      <c r="AA156" s="154">
        <f>Z156*K156</f>
        <v>0</v>
      </c>
      <c r="AR156" s="18" t="s">
        <v>149</v>
      </c>
      <c r="AT156" s="18" t="s">
        <v>145</v>
      </c>
      <c r="AU156" s="18" t="s">
        <v>99</v>
      </c>
      <c r="AY156" s="18" t="s">
        <v>144</v>
      </c>
      <c r="BE156" s="155">
        <f>IF(U156="základní",N156,0)</f>
        <v>0</v>
      </c>
      <c r="BF156" s="155">
        <f>IF(U156="snížená",N156,0)</f>
        <v>0</v>
      </c>
      <c r="BG156" s="155">
        <f>IF(U156="zákl. přenesená",N156,0)</f>
        <v>0</v>
      </c>
      <c r="BH156" s="155">
        <f>IF(U156="sníž. přenesená",N156,0)</f>
        <v>0</v>
      </c>
      <c r="BI156" s="155">
        <f>IF(U156="nulová",N156,0)</f>
        <v>0</v>
      </c>
      <c r="BJ156" s="18" t="s">
        <v>21</v>
      </c>
      <c r="BK156" s="155">
        <f>ROUND(L156*K156,2)</f>
        <v>0</v>
      </c>
      <c r="BL156" s="18" t="s">
        <v>149</v>
      </c>
      <c r="BM156" s="18" t="s">
        <v>582</v>
      </c>
    </row>
    <row r="157" spans="2:65" s="10" customFormat="1" ht="22.5" customHeight="1" x14ac:dyDescent="0.3">
      <c r="B157" s="156"/>
      <c r="C157" s="157"/>
      <c r="D157" s="157"/>
      <c r="E157" s="158" t="s">
        <v>19</v>
      </c>
      <c r="F157" s="251" t="s">
        <v>580</v>
      </c>
      <c r="G157" s="252"/>
      <c r="H157" s="252"/>
      <c r="I157" s="252"/>
      <c r="J157" s="157"/>
      <c r="K157" s="159">
        <v>61.512999999999998</v>
      </c>
      <c r="L157" s="157"/>
      <c r="M157" s="157"/>
      <c r="N157" s="157"/>
      <c r="O157" s="157"/>
      <c r="P157" s="157"/>
      <c r="Q157" s="157"/>
      <c r="R157" s="160"/>
      <c r="T157" s="161"/>
      <c r="U157" s="157"/>
      <c r="V157" s="157"/>
      <c r="W157" s="157"/>
      <c r="X157" s="157"/>
      <c r="Y157" s="157"/>
      <c r="Z157" s="157"/>
      <c r="AA157" s="162"/>
      <c r="AT157" s="163" t="s">
        <v>152</v>
      </c>
      <c r="AU157" s="163" t="s">
        <v>99</v>
      </c>
      <c r="AV157" s="10" t="s">
        <v>99</v>
      </c>
      <c r="AW157" s="10" t="s">
        <v>37</v>
      </c>
      <c r="AX157" s="10" t="s">
        <v>80</v>
      </c>
      <c r="AY157" s="163" t="s">
        <v>144</v>
      </c>
    </row>
    <row r="158" spans="2:65" s="10" customFormat="1" ht="22.5" customHeight="1" x14ac:dyDescent="0.3">
      <c r="B158" s="156"/>
      <c r="C158" s="157"/>
      <c r="D158" s="157"/>
      <c r="E158" s="158" t="s">
        <v>19</v>
      </c>
      <c r="F158" s="253" t="s">
        <v>581</v>
      </c>
      <c r="G158" s="252"/>
      <c r="H158" s="252"/>
      <c r="I158" s="252"/>
      <c r="J158" s="157"/>
      <c r="K158" s="159">
        <v>-1.845</v>
      </c>
      <c r="L158" s="157"/>
      <c r="M158" s="157"/>
      <c r="N158" s="157"/>
      <c r="O158" s="157"/>
      <c r="P158" s="157"/>
      <c r="Q158" s="157"/>
      <c r="R158" s="160"/>
      <c r="T158" s="161"/>
      <c r="U158" s="157"/>
      <c r="V158" s="157"/>
      <c r="W158" s="157"/>
      <c r="X158" s="157"/>
      <c r="Y158" s="157"/>
      <c r="Z158" s="157"/>
      <c r="AA158" s="162"/>
      <c r="AT158" s="163" t="s">
        <v>152</v>
      </c>
      <c r="AU158" s="163" t="s">
        <v>99</v>
      </c>
      <c r="AV158" s="10" t="s">
        <v>99</v>
      </c>
      <c r="AW158" s="10" t="s">
        <v>37</v>
      </c>
      <c r="AX158" s="10" t="s">
        <v>80</v>
      </c>
      <c r="AY158" s="163" t="s">
        <v>144</v>
      </c>
    </row>
    <row r="159" spans="2:65" s="11" customFormat="1" ht="22.5" customHeight="1" x14ac:dyDescent="0.3">
      <c r="B159" s="164"/>
      <c r="C159" s="165"/>
      <c r="D159" s="165"/>
      <c r="E159" s="166" t="s">
        <v>19</v>
      </c>
      <c r="F159" s="254" t="s">
        <v>155</v>
      </c>
      <c r="G159" s="255"/>
      <c r="H159" s="255"/>
      <c r="I159" s="255"/>
      <c r="J159" s="165"/>
      <c r="K159" s="167">
        <v>59.667999999999999</v>
      </c>
      <c r="L159" s="165"/>
      <c r="M159" s="165"/>
      <c r="N159" s="165"/>
      <c r="O159" s="165"/>
      <c r="P159" s="165"/>
      <c r="Q159" s="165"/>
      <c r="R159" s="168"/>
      <c r="T159" s="169"/>
      <c r="U159" s="165"/>
      <c r="V159" s="165"/>
      <c r="W159" s="165"/>
      <c r="X159" s="165"/>
      <c r="Y159" s="165"/>
      <c r="Z159" s="165"/>
      <c r="AA159" s="170"/>
      <c r="AT159" s="171" t="s">
        <v>152</v>
      </c>
      <c r="AU159" s="171" t="s">
        <v>99</v>
      </c>
      <c r="AV159" s="11" t="s">
        <v>149</v>
      </c>
      <c r="AW159" s="11" t="s">
        <v>37</v>
      </c>
      <c r="AX159" s="11" t="s">
        <v>21</v>
      </c>
      <c r="AY159" s="171" t="s">
        <v>144</v>
      </c>
    </row>
    <row r="160" spans="2:65" s="1" customFormat="1" ht="31.5" customHeight="1" x14ac:dyDescent="0.3">
      <c r="B160" s="32"/>
      <c r="C160" s="148" t="s">
        <v>196</v>
      </c>
      <c r="D160" s="148" t="s">
        <v>145</v>
      </c>
      <c r="E160" s="149" t="s">
        <v>183</v>
      </c>
      <c r="F160" s="248" t="s">
        <v>184</v>
      </c>
      <c r="G160" s="249"/>
      <c r="H160" s="249"/>
      <c r="I160" s="249"/>
      <c r="J160" s="150" t="s">
        <v>148</v>
      </c>
      <c r="K160" s="151">
        <v>8.4079999999999995</v>
      </c>
      <c r="L160" s="274"/>
      <c r="M160" s="275"/>
      <c r="N160" s="250">
        <f>ROUND(L160*K160,2)</f>
        <v>0</v>
      </c>
      <c r="O160" s="249"/>
      <c r="P160" s="249"/>
      <c r="Q160" s="249"/>
      <c r="R160" s="34"/>
      <c r="T160" s="152" t="s">
        <v>19</v>
      </c>
      <c r="U160" s="41" t="s">
        <v>45</v>
      </c>
      <c r="V160" s="153">
        <v>0.26900000000000002</v>
      </c>
      <c r="W160" s="153">
        <f>V160*K160</f>
        <v>2.261752</v>
      </c>
      <c r="X160" s="153">
        <v>0</v>
      </c>
      <c r="Y160" s="153">
        <f>X160*K160</f>
        <v>0</v>
      </c>
      <c r="Z160" s="153">
        <v>0.09</v>
      </c>
      <c r="AA160" s="154">
        <f>Z160*K160</f>
        <v>0.75671999999999995</v>
      </c>
      <c r="AR160" s="18" t="s">
        <v>149</v>
      </c>
      <c r="AT160" s="18" t="s">
        <v>145</v>
      </c>
      <c r="AU160" s="18" t="s">
        <v>99</v>
      </c>
      <c r="AY160" s="18" t="s">
        <v>144</v>
      </c>
      <c r="BE160" s="155">
        <f>IF(U160="základní",N160,0)</f>
        <v>0</v>
      </c>
      <c r="BF160" s="155">
        <f>IF(U160="snížená",N160,0)</f>
        <v>0</v>
      </c>
      <c r="BG160" s="155">
        <f>IF(U160="zákl. přenesená",N160,0)</f>
        <v>0</v>
      </c>
      <c r="BH160" s="155">
        <f>IF(U160="sníž. přenesená",N160,0)</f>
        <v>0</v>
      </c>
      <c r="BI160" s="155">
        <f>IF(U160="nulová",N160,0)</f>
        <v>0</v>
      </c>
      <c r="BJ160" s="18" t="s">
        <v>21</v>
      </c>
      <c r="BK160" s="155">
        <f>ROUND(L160*K160,2)</f>
        <v>0</v>
      </c>
      <c r="BL160" s="18" t="s">
        <v>149</v>
      </c>
      <c r="BM160" s="18" t="s">
        <v>583</v>
      </c>
    </row>
    <row r="161" spans="2:65" s="10" customFormat="1" ht="22.5" customHeight="1" x14ac:dyDescent="0.3">
      <c r="B161" s="156"/>
      <c r="C161" s="157"/>
      <c r="D161" s="157"/>
      <c r="E161" s="158" t="s">
        <v>19</v>
      </c>
      <c r="F161" s="251" t="s">
        <v>584</v>
      </c>
      <c r="G161" s="252"/>
      <c r="H161" s="252"/>
      <c r="I161" s="252"/>
      <c r="J161" s="157"/>
      <c r="K161" s="159">
        <v>8.4079999999999995</v>
      </c>
      <c r="L161" s="157"/>
      <c r="M161" s="157"/>
      <c r="N161" s="157"/>
      <c r="O161" s="157"/>
      <c r="P161" s="157"/>
      <c r="Q161" s="157"/>
      <c r="R161" s="160"/>
      <c r="T161" s="161"/>
      <c r="U161" s="157"/>
      <c r="V161" s="157"/>
      <c r="W161" s="157"/>
      <c r="X161" s="157"/>
      <c r="Y161" s="157"/>
      <c r="Z161" s="157"/>
      <c r="AA161" s="162"/>
      <c r="AT161" s="163" t="s">
        <v>152</v>
      </c>
      <c r="AU161" s="163" t="s">
        <v>99</v>
      </c>
      <c r="AV161" s="10" t="s">
        <v>99</v>
      </c>
      <c r="AW161" s="10" t="s">
        <v>37</v>
      </c>
      <c r="AX161" s="10" t="s">
        <v>21</v>
      </c>
      <c r="AY161" s="163" t="s">
        <v>144</v>
      </c>
    </row>
    <row r="162" spans="2:65" s="1" customFormat="1" ht="31.5" customHeight="1" x14ac:dyDescent="0.3">
      <c r="B162" s="32"/>
      <c r="C162" s="148" t="s">
        <v>25</v>
      </c>
      <c r="D162" s="148" t="s">
        <v>145</v>
      </c>
      <c r="E162" s="149" t="s">
        <v>585</v>
      </c>
      <c r="F162" s="248" t="s">
        <v>586</v>
      </c>
      <c r="G162" s="249"/>
      <c r="H162" s="249"/>
      <c r="I162" s="249"/>
      <c r="J162" s="150" t="s">
        <v>309</v>
      </c>
      <c r="K162" s="151">
        <v>41.74</v>
      </c>
      <c r="L162" s="274"/>
      <c r="M162" s="275"/>
      <c r="N162" s="250">
        <f>ROUND(L162*K162,2)</f>
        <v>0</v>
      </c>
      <c r="O162" s="249"/>
      <c r="P162" s="249"/>
      <c r="Q162" s="249"/>
      <c r="R162" s="34"/>
      <c r="T162" s="152" t="s">
        <v>19</v>
      </c>
      <c r="U162" s="41" t="s">
        <v>45</v>
      </c>
      <c r="V162" s="153">
        <v>0.221</v>
      </c>
      <c r="W162" s="153">
        <f>V162*K162</f>
        <v>9.2245400000000011</v>
      </c>
      <c r="X162" s="153">
        <v>0</v>
      </c>
      <c r="Y162" s="153">
        <f>X162*K162</f>
        <v>0</v>
      </c>
      <c r="Z162" s="153">
        <v>0</v>
      </c>
      <c r="AA162" s="154">
        <f>Z162*K162</f>
        <v>0</v>
      </c>
      <c r="AR162" s="18" t="s">
        <v>149</v>
      </c>
      <c r="AT162" s="18" t="s">
        <v>145</v>
      </c>
      <c r="AU162" s="18" t="s">
        <v>99</v>
      </c>
      <c r="AY162" s="18" t="s">
        <v>144</v>
      </c>
      <c r="BE162" s="155">
        <f>IF(U162="základní",N162,0)</f>
        <v>0</v>
      </c>
      <c r="BF162" s="155">
        <f>IF(U162="snížená",N162,0)</f>
        <v>0</v>
      </c>
      <c r="BG162" s="155">
        <f>IF(U162="zákl. přenesená",N162,0)</f>
        <v>0</v>
      </c>
      <c r="BH162" s="155">
        <f>IF(U162="sníž. přenesená",N162,0)</f>
        <v>0</v>
      </c>
      <c r="BI162" s="155">
        <f>IF(U162="nulová",N162,0)</f>
        <v>0</v>
      </c>
      <c r="BJ162" s="18" t="s">
        <v>21</v>
      </c>
      <c r="BK162" s="155">
        <f>ROUND(L162*K162,2)</f>
        <v>0</v>
      </c>
      <c r="BL162" s="18" t="s">
        <v>149</v>
      </c>
      <c r="BM162" s="18" t="s">
        <v>587</v>
      </c>
    </row>
    <row r="163" spans="2:65" s="10" customFormat="1" ht="31.5" customHeight="1" x14ac:dyDescent="0.3">
      <c r="B163" s="156"/>
      <c r="C163" s="157"/>
      <c r="D163" s="157"/>
      <c r="E163" s="158" t="s">
        <v>19</v>
      </c>
      <c r="F163" s="251" t="s">
        <v>588</v>
      </c>
      <c r="G163" s="252"/>
      <c r="H163" s="252"/>
      <c r="I163" s="252"/>
      <c r="J163" s="157"/>
      <c r="K163" s="159">
        <v>41.74</v>
      </c>
      <c r="L163" s="157"/>
      <c r="M163" s="157"/>
      <c r="N163" s="157"/>
      <c r="O163" s="157"/>
      <c r="P163" s="157"/>
      <c r="Q163" s="157"/>
      <c r="R163" s="160"/>
      <c r="T163" s="161"/>
      <c r="U163" s="157"/>
      <c r="V163" s="157"/>
      <c r="W163" s="157"/>
      <c r="X163" s="157"/>
      <c r="Y163" s="157"/>
      <c r="Z163" s="157"/>
      <c r="AA163" s="162"/>
      <c r="AT163" s="163" t="s">
        <v>152</v>
      </c>
      <c r="AU163" s="163" t="s">
        <v>99</v>
      </c>
      <c r="AV163" s="10" t="s">
        <v>99</v>
      </c>
      <c r="AW163" s="10" t="s">
        <v>37</v>
      </c>
      <c r="AX163" s="10" t="s">
        <v>21</v>
      </c>
      <c r="AY163" s="163" t="s">
        <v>144</v>
      </c>
    </row>
    <row r="164" spans="2:65" s="9" customFormat="1" ht="29.85" customHeight="1" x14ac:dyDescent="0.3">
      <c r="B164" s="137"/>
      <c r="C164" s="138"/>
      <c r="D164" s="147" t="s">
        <v>116</v>
      </c>
      <c r="E164" s="147"/>
      <c r="F164" s="147"/>
      <c r="G164" s="147"/>
      <c r="H164" s="147"/>
      <c r="I164" s="147"/>
      <c r="J164" s="147"/>
      <c r="K164" s="147"/>
      <c r="L164" s="147"/>
      <c r="M164" s="147"/>
      <c r="N164" s="267">
        <f>BK164</f>
        <v>0</v>
      </c>
      <c r="O164" s="268"/>
      <c r="P164" s="268"/>
      <c r="Q164" s="268"/>
      <c r="R164" s="140"/>
      <c r="T164" s="141"/>
      <c r="U164" s="138"/>
      <c r="V164" s="138"/>
      <c r="W164" s="142">
        <f>SUM(W165:W171)</f>
        <v>29.419207999999998</v>
      </c>
      <c r="X164" s="138"/>
      <c r="Y164" s="142">
        <f>SUM(Y165:Y171)</f>
        <v>0</v>
      </c>
      <c r="Z164" s="138"/>
      <c r="AA164" s="143">
        <f>SUM(AA165:AA171)</f>
        <v>0</v>
      </c>
      <c r="AR164" s="144" t="s">
        <v>21</v>
      </c>
      <c r="AT164" s="145" t="s">
        <v>79</v>
      </c>
      <c r="AU164" s="145" t="s">
        <v>21</v>
      </c>
      <c r="AY164" s="144" t="s">
        <v>144</v>
      </c>
      <c r="BK164" s="146">
        <f>SUM(BK165:BK171)</f>
        <v>0</v>
      </c>
    </row>
    <row r="165" spans="2:65" s="1" customFormat="1" ht="31.5" customHeight="1" x14ac:dyDescent="0.3">
      <c r="B165" s="32"/>
      <c r="C165" s="148" t="s">
        <v>203</v>
      </c>
      <c r="D165" s="148" t="s">
        <v>145</v>
      </c>
      <c r="E165" s="149" t="s">
        <v>192</v>
      </c>
      <c r="F165" s="248" t="s">
        <v>193</v>
      </c>
      <c r="G165" s="249"/>
      <c r="H165" s="249"/>
      <c r="I165" s="249"/>
      <c r="J165" s="150" t="s">
        <v>194</v>
      </c>
      <c r="K165" s="151">
        <v>2.3919999999999999</v>
      </c>
      <c r="L165" s="274"/>
      <c r="M165" s="275"/>
      <c r="N165" s="250">
        <f t="shared" ref="N165:N171" si="0">ROUND(L165*K165,2)</f>
        <v>0</v>
      </c>
      <c r="O165" s="249"/>
      <c r="P165" s="249"/>
      <c r="Q165" s="249"/>
      <c r="R165" s="34"/>
      <c r="T165" s="152" t="s">
        <v>19</v>
      </c>
      <c r="U165" s="41" t="s">
        <v>45</v>
      </c>
      <c r="V165" s="153">
        <v>10.3</v>
      </c>
      <c r="W165" s="153">
        <f t="shared" ref="W165:W171" si="1">V165*K165</f>
        <v>24.637599999999999</v>
      </c>
      <c r="X165" s="153">
        <v>0</v>
      </c>
      <c r="Y165" s="153">
        <f t="shared" ref="Y165:Y171" si="2">X165*K165</f>
        <v>0</v>
      </c>
      <c r="Z165" s="153">
        <v>0</v>
      </c>
      <c r="AA165" s="154">
        <f t="shared" ref="AA165:AA171" si="3">Z165*K165</f>
        <v>0</v>
      </c>
      <c r="AR165" s="18" t="s">
        <v>149</v>
      </c>
      <c r="AT165" s="18" t="s">
        <v>145</v>
      </c>
      <c r="AU165" s="18" t="s">
        <v>99</v>
      </c>
      <c r="AY165" s="18" t="s">
        <v>144</v>
      </c>
      <c r="BE165" s="155">
        <f t="shared" ref="BE165:BE171" si="4">IF(U165="základní",N165,0)</f>
        <v>0</v>
      </c>
      <c r="BF165" s="155">
        <f t="shared" ref="BF165:BF171" si="5">IF(U165="snížená",N165,0)</f>
        <v>0</v>
      </c>
      <c r="BG165" s="155">
        <f t="shared" ref="BG165:BG171" si="6">IF(U165="zákl. přenesená",N165,0)</f>
        <v>0</v>
      </c>
      <c r="BH165" s="155">
        <f t="shared" ref="BH165:BH171" si="7">IF(U165="sníž. přenesená",N165,0)</f>
        <v>0</v>
      </c>
      <c r="BI165" s="155">
        <f t="shared" ref="BI165:BI171" si="8">IF(U165="nulová",N165,0)</f>
        <v>0</v>
      </c>
      <c r="BJ165" s="18" t="s">
        <v>21</v>
      </c>
      <c r="BK165" s="155">
        <f t="shared" ref="BK165:BK171" si="9">ROUND(L165*K165,2)</f>
        <v>0</v>
      </c>
      <c r="BL165" s="18" t="s">
        <v>149</v>
      </c>
      <c r="BM165" s="18" t="s">
        <v>589</v>
      </c>
    </row>
    <row r="166" spans="2:65" s="1" customFormat="1" ht="44.25" customHeight="1" x14ac:dyDescent="0.3">
      <c r="B166" s="32"/>
      <c r="C166" s="148" t="s">
        <v>207</v>
      </c>
      <c r="D166" s="148" t="s">
        <v>145</v>
      </c>
      <c r="E166" s="149" t="s">
        <v>197</v>
      </c>
      <c r="F166" s="248" t="s">
        <v>198</v>
      </c>
      <c r="G166" s="249"/>
      <c r="H166" s="249"/>
      <c r="I166" s="249"/>
      <c r="J166" s="150" t="s">
        <v>194</v>
      </c>
      <c r="K166" s="151">
        <v>16.744</v>
      </c>
      <c r="L166" s="274"/>
      <c r="M166" s="275"/>
      <c r="N166" s="250">
        <f t="shared" si="0"/>
        <v>0</v>
      </c>
      <c r="O166" s="249"/>
      <c r="P166" s="249"/>
      <c r="Q166" s="249"/>
      <c r="R166" s="34"/>
      <c r="T166" s="152" t="s">
        <v>19</v>
      </c>
      <c r="U166" s="41" t="s">
        <v>45</v>
      </c>
      <c r="V166" s="153">
        <v>0.26</v>
      </c>
      <c r="W166" s="153">
        <f t="shared" si="1"/>
        <v>4.35344</v>
      </c>
      <c r="X166" s="153">
        <v>0</v>
      </c>
      <c r="Y166" s="153">
        <f t="shared" si="2"/>
        <v>0</v>
      </c>
      <c r="Z166" s="153">
        <v>0</v>
      </c>
      <c r="AA166" s="154">
        <f t="shared" si="3"/>
        <v>0</v>
      </c>
      <c r="AR166" s="18" t="s">
        <v>149</v>
      </c>
      <c r="AT166" s="18" t="s">
        <v>145</v>
      </c>
      <c r="AU166" s="18" t="s">
        <v>99</v>
      </c>
      <c r="AY166" s="18" t="s">
        <v>144</v>
      </c>
      <c r="BE166" s="155">
        <f t="shared" si="4"/>
        <v>0</v>
      </c>
      <c r="BF166" s="155">
        <f t="shared" si="5"/>
        <v>0</v>
      </c>
      <c r="BG166" s="155">
        <f t="shared" si="6"/>
        <v>0</v>
      </c>
      <c r="BH166" s="155">
        <f t="shared" si="7"/>
        <v>0</v>
      </c>
      <c r="BI166" s="155">
        <f t="shared" si="8"/>
        <v>0</v>
      </c>
      <c r="BJ166" s="18" t="s">
        <v>21</v>
      </c>
      <c r="BK166" s="155">
        <f t="shared" si="9"/>
        <v>0</v>
      </c>
      <c r="BL166" s="18" t="s">
        <v>149</v>
      </c>
      <c r="BM166" s="18" t="s">
        <v>590</v>
      </c>
    </row>
    <row r="167" spans="2:65" s="1" customFormat="1" ht="31.5" customHeight="1" x14ac:dyDescent="0.3">
      <c r="B167" s="32"/>
      <c r="C167" s="148" t="s">
        <v>212</v>
      </c>
      <c r="D167" s="148" t="s">
        <v>145</v>
      </c>
      <c r="E167" s="149" t="s">
        <v>200</v>
      </c>
      <c r="F167" s="248" t="s">
        <v>201</v>
      </c>
      <c r="G167" s="249"/>
      <c r="H167" s="249"/>
      <c r="I167" s="249"/>
      <c r="J167" s="150" t="s">
        <v>194</v>
      </c>
      <c r="K167" s="151">
        <v>2.3919999999999999</v>
      </c>
      <c r="L167" s="274"/>
      <c r="M167" s="275"/>
      <c r="N167" s="250">
        <f t="shared" si="0"/>
        <v>0</v>
      </c>
      <c r="O167" s="249"/>
      <c r="P167" s="249"/>
      <c r="Q167" s="249"/>
      <c r="R167" s="34"/>
      <c r="T167" s="152" t="s">
        <v>19</v>
      </c>
      <c r="U167" s="41" t="s">
        <v>45</v>
      </c>
      <c r="V167" s="153">
        <v>0.125</v>
      </c>
      <c r="W167" s="153">
        <f t="shared" si="1"/>
        <v>0.29899999999999999</v>
      </c>
      <c r="X167" s="153">
        <v>0</v>
      </c>
      <c r="Y167" s="153">
        <f t="shared" si="2"/>
        <v>0</v>
      </c>
      <c r="Z167" s="153">
        <v>0</v>
      </c>
      <c r="AA167" s="154">
        <f t="shared" si="3"/>
        <v>0</v>
      </c>
      <c r="AR167" s="18" t="s">
        <v>149</v>
      </c>
      <c r="AT167" s="18" t="s">
        <v>145</v>
      </c>
      <c r="AU167" s="18" t="s">
        <v>99</v>
      </c>
      <c r="AY167" s="18" t="s">
        <v>144</v>
      </c>
      <c r="BE167" s="155">
        <f t="shared" si="4"/>
        <v>0</v>
      </c>
      <c r="BF167" s="155">
        <f t="shared" si="5"/>
        <v>0</v>
      </c>
      <c r="BG167" s="155">
        <f t="shared" si="6"/>
        <v>0</v>
      </c>
      <c r="BH167" s="155">
        <f t="shared" si="7"/>
        <v>0</v>
      </c>
      <c r="BI167" s="155">
        <f t="shared" si="8"/>
        <v>0</v>
      </c>
      <c r="BJ167" s="18" t="s">
        <v>21</v>
      </c>
      <c r="BK167" s="155">
        <f t="shared" si="9"/>
        <v>0</v>
      </c>
      <c r="BL167" s="18" t="s">
        <v>149</v>
      </c>
      <c r="BM167" s="18" t="s">
        <v>591</v>
      </c>
    </row>
    <row r="168" spans="2:65" s="1" customFormat="1" ht="31.5" customHeight="1" x14ac:dyDescent="0.3">
      <c r="B168" s="32"/>
      <c r="C168" s="148" t="s">
        <v>217</v>
      </c>
      <c r="D168" s="148" t="s">
        <v>145</v>
      </c>
      <c r="E168" s="149" t="s">
        <v>204</v>
      </c>
      <c r="F168" s="248" t="s">
        <v>205</v>
      </c>
      <c r="G168" s="249"/>
      <c r="H168" s="249"/>
      <c r="I168" s="249"/>
      <c r="J168" s="150" t="s">
        <v>194</v>
      </c>
      <c r="K168" s="151">
        <v>21.527999999999999</v>
      </c>
      <c r="L168" s="274"/>
      <c r="M168" s="275"/>
      <c r="N168" s="250">
        <f t="shared" si="0"/>
        <v>0</v>
      </c>
      <c r="O168" s="249"/>
      <c r="P168" s="249"/>
      <c r="Q168" s="249"/>
      <c r="R168" s="34"/>
      <c r="T168" s="152" t="s">
        <v>19</v>
      </c>
      <c r="U168" s="41" t="s">
        <v>45</v>
      </c>
      <c r="V168" s="153">
        <v>6.0000000000000001E-3</v>
      </c>
      <c r="W168" s="153">
        <f t="shared" si="1"/>
        <v>0.12916800000000001</v>
      </c>
      <c r="X168" s="153">
        <v>0</v>
      </c>
      <c r="Y168" s="153">
        <f t="shared" si="2"/>
        <v>0</v>
      </c>
      <c r="Z168" s="153">
        <v>0</v>
      </c>
      <c r="AA168" s="154">
        <f t="shared" si="3"/>
        <v>0</v>
      </c>
      <c r="AR168" s="18" t="s">
        <v>149</v>
      </c>
      <c r="AT168" s="18" t="s">
        <v>145</v>
      </c>
      <c r="AU168" s="18" t="s">
        <v>99</v>
      </c>
      <c r="AY168" s="18" t="s">
        <v>144</v>
      </c>
      <c r="BE168" s="155">
        <f t="shared" si="4"/>
        <v>0</v>
      </c>
      <c r="BF168" s="155">
        <f t="shared" si="5"/>
        <v>0</v>
      </c>
      <c r="BG168" s="155">
        <f t="shared" si="6"/>
        <v>0</v>
      </c>
      <c r="BH168" s="155">
        <f t="shared" si="7"/>
        <v>0</v>
      </c>
      <c r="BI168" s="155">
        <f t="shared" si="8"/>
        <v>0</v>
      </c>
      <c r="BJ168" s="18" t="s">
        <v>21</v>
      </c>
      <c r="BK168" s="155">
        <f t="shared" si="9"/>
        <v>0</v>
      </c>
      <c r="BL168" s="18" t="s">
        <v>149</v>
      </c>
      <c r="BM168" s="18" t="s">
        <v>592</v>
      </c>
    </row>
    <row r="169" spans="2:65" s="1" customFormat="1" ht="31.5" customHeight="1" x14ac:dyDescent="0.3">
      <c r="B169" s="32"/>
      <c r="C169" s="148" t="s">
        <v>9</v>
      </c>
      <c r="D169" s="148" t="s">
        <v>145</v>
      </c>
      <c r="E169" s="149" t="s">
        <v>208</v>
      </c>
      <c r="F169" s="248" t="s">
        <v>209</v>
      </c>
      <c r="G169" s="249"/>
      <c r="H169" s="249"/>
      <c r="I169" s="249"/>
      <c r="J169" s="150" t="s">
        <v>194</v>
      </c>
      <c r="K169" s="151">
        <v>0.26300000000000001</v>
      </c>
      <c r="L169" s="274"/>
      <c r="M169" s="275"/>
      <c r="N169" s="250">
        <f t="shared" si="0"/>
        <v>0</v>
      </c>
      <c r="O169" s="249"/>
      <c r="P169" s="249"/>
      <c r="Q169" s="249"/>
      <c r="R169" s="34"/>
      <c r="T169" s="152" t="s">
        <v>19</v>
      </c>
      <c r="U169" s="41" t="s">
        <v>45</v>
      </c>
      <c r="V169" s="153">
        <v>0</v>
      </c>
      <c r="W169" s="153">
        <f t="shared" si="1"/>
        <v>0</v>
      </c>
      <c r="X169" s="153">
        <v>0</v>
      </c>
      <c r="Y169" s="153">
        <f t="shared" si="2"/>
        <v>0</v>
      </c>
      <c r="Z169" s="153">
        <v>0</v>
      </c>
      <c r="AA169" s="154">
        <f t="shared" si="3"/>
        <v>0</v>
      </c>
      <c r="AR169" s="18" t="s">
        <v>149</v>
      </c>
      <c r="AT169" s="18" t="s">
        <v>145</v>
      </c>
      <c r="AU169" s="18" t="s">
        <v>99</v>
      </c>
      <c r="AY169" s="18" t="s">
        <v>144</v>
      </c>
      <c r="BE169" s="155">
        <f t="shared" si="4"/>
        <v>0</v>
      </c>
      <c r="BF169" s="155">
        <f t="shared" si="5"/>
        <v>0</v>
      </c>
      <c r="BG169" s="155">
        <f t="shared" si="6"/>
        <v>0</v>
      </c>
      <c r="BH169" s="155">
        <f t="shared" si="7"/>
        <v>0</v>
      </c>
      <c r="BI169" s="155">
        <f t="shared" si="8"/>
        <v>0</v>
      </c>
      <c r="BJ169" s="18" t="s">
        <v>21</v>
      </c>
      <c r="BK169" s="155">
        <f t="shared" si="9"/>
        <v>0</v>
      </c>
      <c r="BL169" s="18" t="s">
        <v>149</v>
      </c>
      <c r="BM169" s="18" t="s">
        <v>593</v>
      </c>
    </row>
    <row r="170" spans="2:65" s="1" customFormat="1" ht="31.5" customHeight="1" x14ac:dyDescent="0.3">
      <c r="B170" s="32"/>
      <c r="C170" s="148" t="s">
        <v>225</v>
      </c>
      <c r="D170" s="148" t="s">
        <v>145</v>
      </c>
      <c r="E170" s="149" t="s">
        <v>213</v>
      </c>
      <c r="F170" s="248" t="s">
        <v>214</v>
      </c>
      <c r="G170" s="249"/>
      <c r="H170" s="249"/>
      <c r="I170" s="249"/>
      <c r="J170" s="150" t="s">
        <v>194</v>
      </c>
      <c r="K170" s="151">
        <v>1.5249999999999999</v>
      </c>
      <c r="L170" s="274"/>
      <c r="M170" s="275"/>
      <c r="N170" s="250">
        <f t="shared" si="0"/>
        <v>0</v>
      </c>
      <c r="O170" s="249"/>
      <c r="P170" s="249"/>
      <c r="Q170" s="249"/>
      <c r="R170" s="34"/>
      <c r="T170" s="152" t="s">
        <v>19</v>
      </c>
      <c r="U170" s="41" t="s">
        <v>45</v>
      </c>
      <c r="V170" s="153">
        <v>0</v>
      </c>
      <c r="W170" s="153">
        <f t="shared" si="1"/>
        <v>0</v>
      </c>
      <c r="X170" s="153">
        <v>0</v>
      </c>
      <c r="Y170" s="153">
        <f t="shared" si="2"/>
        <v>0</v>
      </c>
      <c r="Z170" s="153">
        <v>0</v>
      </c>
      <c r="AA170" s="154">
        <f t="shared" si="3"/>
        <v>0</v>
      </c>
      <c r="AR170" s="18" t="s">
        <v>149</v>
      </c>
      <c r="AT170" s="18" t="s">
        <v>145</v>
      </c>
      <c r="AU170" s="18" t="s">
        <v>99</v>
      </c>
      <c r="AY170" s="18" t="s">
        <v>144</v>
      </c>
      <c r="BE170" s="155">
        <f t="shared" si="4"/>
        <v>0</v>
      </c>
      <c r="BF170" s="155">
        <f t="shared" si="5"/>
        <v>0</v>
      </c>
      <c r="BG170" s="155">
        <f t="shared" si="6"/>
        <v>0</v>
      </c>
      <c r="BH170" s="155">
        <f t="shared" si="7"/>
        <v>0</v>
      </c>
      <c r="BI170" s="155">
        <f t="shared" si="8"/>
        <v>0</v>
      </c>
      <c r="BJ170" s="18" t="s">
        <v>21</v>
      </c>
      <c r="BK170" s="155">
        <f t="shared" si="9"/>
        <v>0</v>
      </c>
      <c r="BL170" s="18" t="s">
        <v>149</v>
      </c>
      <c r="BM170" s="18" t="s">
        <v>594</v>
      </c>
    </row>
    <row r="171" spans="2:65" s="1" customFormat="1" ht="31.5" customHeight="1" x14ac:dyDescent="0.3">
      <c r="B171" s="32"/>
      <c r="C171" s="148" t="s">
        <v>229</v>
      </c>
      <c r="D171" s="148" t="s">
        <v>145</v>
      </c>
      <c r="E171" s="149" t="s">
        <v>218</v>
      </c>
      <c r="F171" s="248" t="s">
        <v>219</v>
      </c>
      <c r="G171" s="249"/>
      <c r="H171" s="249"/>
      <c r="I171" s="249"/>
      <c r="J171" s="150" t="s">
        <v>194</v>
      </c>
      <c r="K171" s="151">
        <v>0.60399999999999998</v>
      </c>
      <c r="L171" s="274"/>
      <c r="M171" s="275"/>
      <c r="N171" s="250">
        <f t="shared" si="0"/>
        <v>0</v>
      </c>
      <c r="O171" s="249"/>
      <c r="P171" s="249"/>
      <c r="Q171" s="249"/>
      <c r="R171" s="34"/>
      <c r="T171" s="152" t="s">
        <v>19</v>
      </c>
      <c r="U171" s="41" t="s">
        <v>45</v>
      </c>
      <c r="V171" s="153">
        <v>0</v>
      </c>
      <c r="W171" s="153">
        <f t="shared" si="1"/>
        <v>0</v>
      </c>
      <c r="X171" s="153">
        <v>0</v>
      </c>
      <c r="Y171" s="153">
        <f t="shared" si="2"/>
        <v>0</v>
      </c>
      <c r="Z171" s="153">
        <v>0</v>
      </c>
      <c r="AA171" s="154">
        <f t="shared" si="3"/>
        <v>0</v>
      </c>
      <c r="AR171" s="18" t="s">
        <v>149</v>
      </c>
      <c r="AT171" s="18" t="s">
        <v>145</v>
      </c>
      <c r="AU171" s="18" t="s">
        <v>99</v>
      </c>
      <c r="AY171" s="18" t="s">
        <v>144</v>
      </c>
      <c r="BE171" s="155">
        <f t="shared" si="4"/>
        <v>0</v>
      </c>
      <c r="BF171" s="155">
        <f t="shared" si="5"/>
        <v>0</v>
      </c>
      <c r="BG171" s="155">
        <f t="shared" si="6"/>
        <v>0</v>
      </c>
      <c r="BH171" s="155">
        <f t="shared" si="7"/>
        <v>0</v>
      </c>
      <c r="BI171" s="155">
        <f t="shared" si="8"/>
        <v>0</v>
      </c>
      <c r="BJ171" s="18" t="s">
        <v>21</v>
      </c>
      <c r="BK171" s="155">
        <f t="shared" si="9"/>
        <v>0</v>
      </c>
      <c r="BL171" s="18" t="s">
        <v>149</v>
      </c>
      <c r="BM171" s="18" t="s">
        <v>595</v>
      </c>
    </row>
    <row r="172" spans="2:65" s="9" customFormat="1" ht="29.85" customHeight="1" x14ac:dyDescent="0.3">
      <c r="B172" s="137"/>
      <c r="C172" s="138"/>
      <c r="D172" s="147" t="s">
        <v>117</v>
      </c>
      <c r="E172" s="147"/>
      <c r="F172" s="147"/>
      <c r="G172" s="147"/>
      <c r="H172" s="147"/>
      <c r="I172" s="147"/>
      <c r="J172" s="147"/>
      <c r="K172" s="147"/>
      <c r="L172" s="147"/>
      <c r="M172" s="147"/>
      <c r="N172" s="271">
        <f>BK172</f>
        <v>0</v>
      </c>
      <c r="O172" s="272"/>
      <c r="P172" s="272"/>
      <c r="Q172" s="272"/>
      <c r="R172" s="140"/>
      <c r="T172" s="141"/>
      <c r="U172" s="138"/>
      <c r="V172" s="138"/>
      <c r="W172" s="142">
        <f>SUM(W173:W174)</f>
        <v>9.2488500000000009</v>
      </c>
      <c r="X172" s="138"/>
      <c r="Y172" s="142">
        <f>SUM(Y173:Y174)</f>
        <v>0</v>
      </c>
      <c r="Z172" s="138"/>
      <c r="AA172" s="143">
        <f>SUM(AA173:AA174)</f>
        <v>0</v>
      </c>
      <c r="AR172" s="144" t="s">
        <v>21</v>
      </c>
      <c r="AT172" s="145" t="s">
        <v>79</v>
      </c>
      <c r="AU172" s="145" t="s">
        <v>21</v>
      </c>
      <c r="AY172" s="144" t="s">
        <v>144</v>
      </c>
      <c r="BK172" s="146">
        <f>SUM(BK173:BK174)</f>
        <v>0</v>
      </c>
    </row>
    <row r="173" spans="2:65" s="1" customFormat="1" ht="22.5" customHeight="1" x14ac:dyDescent="0.3">
      <c r="B173" s="32"/>
      <c r="C173" s="148" t="s">
        <v>233</v>
      </c>
      <c r="D173" s="148" t="s">
        <v>145</v>
      </c>
      <c r="E173" s="149" t="s">
        <v>222</v>
      </c>
      <c r="F173" s="248" t="s">
        <v>223</v>
      </c>
      <c r="G173" s="249"/>
      <c r="H173" s="249"/>
      <c r="I173" s="249"/>
      <c r="J173" s="150" t="s">
        <v>194</v>
      </c>
      <c r="K173" s="151">
        <v>1.581</v>
      </c>
      <c r="L173" s="274"/>
      <c r="M173" s="275"/>
      <c r="N173" s="250">
        <f>ROUND(L173*K173,2)</f>
        <v>0</v>
      </c>
      <c r="O173" s="249"/>
      <c r="P173" s="249"/>
      <c r="Q173" s="249"/>
      <c r="R173" s="34"/>
      <c r="T173" s="152" t="s">
        <v>19</v>
      </c>
      <c r="U173" s="41" t="s">
        <v>45</v>
      </c>
      <c r="V173" s="153">
        <v>4.4400000000000004</v>
      </c>
      <c r="W173" s="153">
        <f>V173*K173</f>
        <v>7.0196400000000008</v>
      </c>
      <c r="X173" s="153">
        <v>0</v>
      </c>
      <c r="Y173" s="153">
        <f>X173*K173</f>
        <v>0</v>
      </c>
      <c r="Z173" s="153">
        <v>0</v>
      </c>
      <c r="AA173" s="154">
        <f>Z173*K173</f>
        <v>0</v>
      </c>
      <c r="AR173" s="18" t="s">
        <v>149</v>
      </c>
      <c r="AT173" s="18" t="s">
        <v>145</v>
      </c>
      <c r="AU173" s="18" t="s">
        <v>99</v>
      </c>
      <c r="AY173" s="18" t="s">
        <v>144</v>
      </c>
      <c r="BE173" s="155">
        <f>IF(U173="základní",N173,0)</f>
        <v>0</v>
      </c>
      <c r="BF173" s="155">
        <f>IF(U173="snížená",N173,0)</f>
        <v>0</v>
      </c>
      <c r="BG173" s="155">
        <f>IF(U173="zákl. přenesená",N173,0)</f>
        <v>0</v>
      </c>
      <c r="BH173" s="155">
        <f>IF(U173="sníž. přenesená",N173,0)</f>
        <v>0</v>
      </c>
      <c r="BI173" s="155">
        <f>IF(U173="nulová",N173,0)</f>
        <v>0</v>
      </c>
      <c r="BJ173" s="18" t="s">
        <v>21</v>
      </c>
      <c r="BK173" s="155">
        <f>ROUND(L173*K173,2)</f>
        <v>0</v>
      </c>
      <c r="BL173" s="18" t="s">
        <v>149</v>
      </c>
      <c r="BM173" s="18" t="s">
        <v>596</v>
      </c>
    </row>
    <row r="174" spans="2:65" s="1" customFormat="1" ht="31.5" customHeight="1" x14ac:dyDescent="0.3">
      <c r="B174" s="32"/>
      <c r="C174" s="148" t="s">
        <v>238</v>
      </c>
      <c r="D174" s="148" t="s">
        <v>145</v>
      </c>
      <c r="E174" s="149" t="s">
        <v>226</v>
      </c>
      <c r="F174" s="248" t="s">
        <v>227</v>
      </c>
      <c r="G174" s="249"/>
      <c r="H174" s="249"/>
      <c r="I174" s="249"/>
      <c r="J174" s="150" t="s">
        <v>194</v>
      </c>
      <c r="K174" s="151">
        <v>1.581</v>
      </c>
      <c r="L174" s="274"/>
      <c r="M174" s="275"/>
      <c r="N174" s="250">
        <f>ROUND(L174*K174,2)</f>
        <v>0</v>
      </c>
      <c r="O174" s="249"/>
      <c r="P174" s="249"/>
      <c r="Q174" s="249"/>
      <c r="R174" s="34"/>
      <c r="T174" s="152" t="s">
        <v>19</v>
      </c>
      <c r="U174" s="41" t="s">
        <v>45</v>
      </c>
      <c r="V174" s="153">
        <v>1.41</v>
      </c>
      <c r="W174" s="153">
        <f>V174*K174</f>
        <v>2.2292099999999997</v>
      </c>
      <c r="X174" s="153">
        <v>0</v>
      </c>
      <c r="Y174" s="153">
        <f>X174*K174</f>
        <v>0</v>
      </c>
      <c r="Z174" s="153">
        <v>0</v>
      </c>
      <c r="AA174" s="154">
        <f>Z174*K174</f>
        <v>0</v>
      </c>
      <c r="AR174" s="18" t="s">
        <v>149</v>
      </c>
      <c r="AT174" s="18" t="s">
        <v>145</v>
      </c>
      <c r="AU174" s="18" t="s">
        <v>99</v>
      </c>
      <c r="AY174" s="18" t="s">
        <v>144</v>
      </c>
      <c r="BE174" s="155">
        <f>IF(U174="základní",N174,0)</f>
        <v>0</v>
      </c>
      <c r="BF174" s="155">
        <f>IF(U174="snížená",N174,0)</f>
        <v>0</v>
      </c>
      <c r="BG174" s="155">
        <f>IF(U174="zákl. přenesená",N174,0)</f>
        <v>0</v>
      </c>
      <c r="BH174" s="155">
        <f>IF(U174="sníž. přenesená",N174,0)</f>
        <v>0</v>
      </c>
      <c r="BI174" s="155">
        <f>IF(U174="nulová",N174,0)</f>
        <v>0</v>
      </c>
      <c r="BJ174" s="18" t="s">
        <v>21</v>
      </c>
      <c r="BK174" s="155">
        <f>ROUND(L174*K174,2)</f>
        <v>0</v>
      </c>
      <c r="BL174" s="18" t="s">
        <v>149</v>
      </c>
      <c r="BM174" s="18" t="s">
        <v>597</v>
      </c>
    </row>
    <row r="175" spans="2:65" s="9" customFormat="1" ht="37.35" customHeight="1" x14ac:dyDescent="0.35">
      <c r="B175" s="137"/>
      <c r="C175" s="138"/>
      <c r="D175" s="139" t="s">
        <v>118</v>
      </c>
      <c r="E175" s="139"/>
      <c r="F175" s="139"/>
      <c r="G175" s="139"/>
      <c r="H175" s="139"/>
      <c r="I175" s="139"/>
      <c r="J175" s="139"/>
      <c r="K175" s="139"/>
      <c r="L175" s="139"/>
      <c r="M175" s="139"/>
      <c r="N175" s="269">
        <f>BK175</f>
        <v>0</v>
      </c>
      <c r="O175" s="270"/>
      <c r="P175" s="270"/>
      <c r="Q175" s="270"/>
      <c r="R175" s="140"/>
      <c r="T175" s="141"/>
      <c r="U175" s="138"/>
      <c r="V175" s="138"/>
      <c r="W175" s="142">
        <f>W176+W186+W197+W200+W208+W230+W245+W274+W295+W320</f>
        <v>164.25714200000002</v>
      </c>
      <c r="X175" s="138"/>
      <c r="Y175" s="142">
        <f>Y176+Y186+Y197+Y200+Y208+Y230+Y245+Y274+Y295+Y320</f>
        <v>3.1871858800000004</v>
      </c>
      <c r="Z175" s="138"/>
      <c r="AA175" s="143">
        <f>AA176+AA186+AA197+AA200+AA208+AA230+AA245+AA274+AA295+AA320</f>
        <v>1.6357637</v>
      </c>
      <c r="AR175" s="144" t="s">
        <v>99</v>
      </c>
      <c r="AT175" s="145" t="s">
        <v>79</v>
      </c>
      <c r="AU175" s="145" t="s">
        <v>80</v>
      </c>
      <c r="AY175" s="144" t="s">
        <v>144</v>
      </c>
      <c r="BK175" s="146">
        <f>BK176+BK186+BK197+BK200+BK208+BK230+BK245+BK274+BK295+BK320</f>
        <v>0</v>
      </c>
    </row>
    <row r="176" spans="2:65" s="9" customFormat="1" ht="19.899999999999999" customHeight="1" x14ac:dyDescent="0.3">
      <c r="B176" s="137"/>
      <c r="C176" s="138"/>
      <c r="D176" s="147" t="s">
        <v>119</v>
      </c>
      <c r="E176" s="147"/>
      <c r="F176" s="147"/>
      <c r="G176" s="147"/>
      <c r="H176" s="147"/>
      <c r="I176" s="147"/>
      <c r="J176" s="147"/>
      <c r="K176" s="147"/>
      <c r="L176" s="147"/>
      <c r="M176" s="147"/>
      <c r="N176" s="267">
        <f>BK176</f>
        <v>0</v>
      </c>
      <c r="O176" s="268"/>
      <c r="P176" s="268"/>
      <c r="Q176" s="268"/>
      <c r="R176" s="140"/>
      <c r="T176" s="141"/>
      <c r="U176" s="138"/>
      <c r="V176" s="138"/>
      <c r="W176" s="142">
        <f>SUM(W177:W185)</f>
        <v>5.991645000000001</v>
      </c>
      <c r="X176" s="138"/>
      <c r="Y176" s="142">
        <f>SUM(Y177:Y185)</f>
        <v>3.7027199999999996E-2</v>
      </c>
      <c r="Z176" s="138"/>
      <c r="AA176" s="143">
        <f>SUM(AA177:AA185)</f>
        <v>1.4448E-3</v>
      </c>
      <c r="AR176" s="144" t="s">
        <v>99</v>
      </c>
      <c r="AT176" s="145" t="s">
        <v>79</v>
      </c>
      <c r="AU176" s="145" t="s">
        <v>21</v>
      </c>
      <c r="AY176" s="144" t="s">
        <v>144</v>
      </c>
      <c r="BK176" s="146">
        <f>SUM(BK177:BK185)</f>
        <v>0</v>
      </c>
    </row>
    <row r="177" spans="2:65" s="1" customFormat="1" ht="31.5" customHeight="1" x14ac:dyDescent="0.3">
      <c r="B177" s="32"/>
      <c r="C177" s="148" t="s">
        <v>244</v>
      </c>
      <c r="D177" s="148" t="s">
        <v>145</v>
      </c>
      <c r="E177" s="149" t="s">
        <v>230</v>
      </c>
      <c r="F177" s="248" t="s">
        <v>231</v>
      </c>
      <c r="G177" s="249"/>
      <c r="H177" s="249"/>
      <c r="I177" s="249"/>
      <c r="J177" s="150" t="s">
        <v>148</v>
      </c>
      <c r="K177" s="151">
        <v>3.44</v>
      </c>
      <c r="L177" s="274"/>
      <c r="M177" s="275"/>
      <c r="N177" s="250">
        <f>ROUND(L177*K177,2)</f>
        <v>0</v>
      </c>
      <c r="O177" s="249"/>
      <c r="P177" s="249"/>
      <c r="Q177" s="249"/>
      <c r="R177" s="34"/>
      <c r="T177" s="152" t="s">
        <v>19</v>
      </c>
      <c r="U177" s="41" t="s">
        <v>45</v>
      </c>
      <c r="V177" s="153">
        <v>3.7999999999999999E-2</v>
      </c>
      <c r="W177" s="153">
        <f>V177*K177</f>
        <v>0.13072</v>
      </c>
      <c r="X177" s="153">
        <v>0</v>
      </c>
      <c r="Y177" s="153">
        <f>X177*K177</f>
        <v>0</v>
      </c>
      <c r="Z177" s="153">
        <v>4.2000000000000002E-4</v>
      </c>
      <c r="AA177" s="154">
        <f>Z177*K177</f>
        <v>1.4448E-3</v>
      </c>
      <c r="AR177" s="18" t="s">
        <v>225</v>
      </c>
      <c r="AT177" s="18" t="s">
        <v>145</v>
      </c>
      <c r="AU177" s="18" t="s">
        <v>99</v>
      </c>
      <c r="AY177" s="18" t="s">
        <v>144</v>
      </c>
      <c r="BE177" s="155">
        <f>IF(U177="základní",N177,0)</f>
        <v>0</v>
      </c>
      <c r="BF177" s="155">
        <f>IF(U177="snížená",N177,0)</f>
        <v>0</v>
      </c>
      <c r="BG177" s="155">
        <f>IF(U177="zákl. přenesená",N177,0)</f>
        <v>0</v>
      </c>
      <c r="BH177" s="155">
        <f>IF(U177="sníž. přenesená",N177,0)</f>
        <v>0</v>
      </c>
      <c r="BI177" s="155">
        <f>IF(U177="nulová",N177,0)</f>
        <v>0</v>
      </c>
      <c r="BJ177" s="18" t="s">
        <v>21</v>
      </c>
      <c r="BK177" s="155">
        <f>ROUND(L177*K177,2)</f>
        <v>0</v>
      </c>
      <c r="BL177" s="18" t="s">
        <v>225</v>
      </c>
      <c r="BM177" s="18" t="s">
        <v>598</v>
      </c>
    </row>
    <row r="178" spans="2:65" s="10" customFormat="1" ht="22.5" customHeight="1" x14ac:dyDescent="0.3">
      <c r="B178" s="156"/>
      <c r="C178" s="157"/>
      <c r="D178" s="157"/>
      <c r="E178" s="158" t="s">
        <v>19</v>
      </c>
      <c r="F178" s="251" t="s">
        <v>599</v>
      </c>
      <c r="G178" s="252"/>
      <c r="H178" s="252"/>
      <c r="I178" s="252"/>
      <c r="J178" s="157"/>
      <c r="K178" s="159">
        <v>3.44</v>
      </c>
      <c r="L178" s="157"/>
      <c r="M178" s="157"/>
      <c r="N178" s="157"/>
      <c r="O178" s="157"/>
      <c r="P178" s="157"/>
      <c r="Q178" s="157"/>
      <c r="R178" s="160"/>
      <c r="T178" s="161"/>
      <c r="U178" s="157"/>
      <c r="V178" s="157"/>
      <c r="W178" s="157"/>
      <c r="X178" s="157"/>
      <c r="Y178" s="157"/>
      <c r="Z178" s="157"/>
      <c r="AA178" s="162"/>
      <c r="AT178" s="163" t="s">
        <v>152</v>
      </c>
      <c r="AU178" s="163" t="s">
        <v>99</v>
      </c>
      <c r="AV178" s="10" t="s">
        <v>99</v>
      </c>
      <c r="AW178" s="10" t="s">
        <v>37</v>
      </c>
      <c r="AX178" s="10" t="s">
        <v>21</v>
      </c>
      <c r="AY178" s="163" t="s">
        <v>144</v>
      </c>
    </row>
    <row r="179" spans="2:65" s="1" customFormat="1" ht="44.25" customHeight="1" x14ac:dyDescent="0.3">
      <c r="B179" s="32"/>
      <c r="C179" s="148" t="s">
        <v>8</v>
      </c>
      <c r="D179" s="148" t="s">
        <v>145</v>
      </c>
      <c r="E179" s="149" t="s">
        <v>600</v>
      </c>
      <c r="F179" s="248" t="s">
        <v>601</v>
      </c>
      <c r="G179" s="249"/>
      <c r="H179" s="249"/>
      <c r="I179" s="249"/>
      <c r="J179" s="150" t="s">
        <v>148</v>
      </c>
      <c r="K179" s="151">
        <v>30.251000000000001</v>
      </c>
      <c r="L179" s="274"/>
      <c r="M179" s="275"/>
      <c r="N179" s="250">
        <f>ROUND(L179*K179,2)</f>
        <v>0</v>
      </c>
      <c r="O179" s="249"/>
      <c r="P179" s="249"/>
      <c r="Q179" s="249"/>
      <c r="R179" s="34"/>
      <c r="T179" s="152" t="s">
        <v>19</v>
      </c>
      <c r="U179" s="41" t="s">
        <v>45</v>
      </c>
      <c r="V179" s="153">
        <v>0.189</v>
      </c>
      <c r="W179" s="153">
        <f>V179*K179</f>
        <v>5.7174390000000006</v>
      </c>
      <c r="X179" s="153">
        <v>0</v>
      </c>
      <c r="Y179" s="153">
        <f>X179*K179</f>
        <v>0</v>
      </c>
      <c r="Z179" s="153">
        <v>0</v>
      </c>
      <c r="AA179" s="154">
        <f>Z179*K179</f>
        <v>0</v>
      </c>
      <c r="AR179" s="18" t="s">
        <v>225</v>
      </c>
      <c r="AT179" s="18" t="s">
        <v>145</v>
      </c>
      <c r="AU179" s="18" t="s">
        <v>99</v>
      </c>
      <c r="AY179" s="18" t="s">
        <v>144</v>
      </c>
      <c r="BE179" s="155">
        <f>IF(U179="základní",N179,0)</f>
        <v>0</v>
      </c>
      <c r="BF179" s="155">
        <f>IF(U179="snížená",N179,0)</f>
        <v>0</v>
      </c>
      <c r="BG179" s="155">
        <f>IF(U179="zákl. přenesená",N179,0)</f>
        <v>0</v>
      </c>
      <c r="BH179" s="155">
        <f>IF(U179="sníž. přenesená",N179,0)</f>
        <v>0</v>
      </c>
      <c r="BI179" s="155">
        <f>IF(U179="nulová",N179,0)</f>
        <v>0</v>
      </c>
      <c r="BJ179" s="18" t="s">
        <v>21</v>
      </c>
      <c r="BK179" s="155">
        <f>ROUND(L179*K179,2)</f>
        <v>0</v>
      </c>
      <c r="BL179" s="18" t="s">
        <v>225</v>
      </c>
      <c r="BM179" s="18" t="s">
        <v>602</v>
      </c>
    </row>
    <row r="180" spans="2:65" s="10" customFormat="1" ht="22.5" customHeight="1" x14ac:dyDescent="0.3">
      <c r="B180" s="156"/>
      <c r="C180" s="157"/>
      <c r="D180" s="157"/>
      <c r="E180" s="158" t="s">
        <v>19</v>
      </c>
      <c r="F180" s="251" t="s">
        <v>603</v>
      </c>
      <c r="G180" s="252"/>
      <c r="H180" s="252"/>
      <c r="I180" s="252"/>
      <c r="J180" s="157"/>
      <c r="K180" s="159">
        <v>30.251000000000001</v>
      </c>
      <c r="L180" s="157"/>
      <c r="M180" s="157"/>
      <c r="N180" s="157"/>
      <c r="O180" s="157"/>
      <c r="P180" s="157"/>
      <c r="Q180" s="157"/>
      <c r="R180" s="160"/>
      <c r="T180" s="161"/>
      <c r="U180" s="157"/>
      <c r="V180" s="157"/>
      <c r="W180" s="157"/>
      <c r="X180" s="157"/>
      <c r="Y180" s="157"/>
      <c r="Z180" s="157"/>
      <c r="AA180" s="162"/>
      <c r="AT180" s="163" t="s">
        <v>152</v>
      </c>
      <c r="AU180" s="163" t="s">
        <v>99</v>
      </c>
      <c r="AV180" s="10" t="s">
        <v>99</v>
      </c>
      <c r="AW180" s="10" t="s">
        <v>37</v>
      </c>
      <c r="AX180" s="10" t="s">
        <v>21</v>
      </c>
      <c r="AY180" s="163" t="s">
        <v>144</v>
      </c>
    </row>
    <row r="181" spans="2:65" s="1" customFormat="1" ht="22.5" customHeight="1" x14ac:dyDescent="0.3">
      <c r="B181" s="32"/>
      <c r="C181" s="180" t="s">
        <v>251</v>
      </c>
      <c r="D181" s="180" t="s">
        <v>239</v>
      </c>
      <c r="E181" s="181" t="s">
        <v>240</v>
      </c>
      <c r="F181" s="258" t="s">
        <v>241</v>
      </c>
      <c r="G181" s="259"/>
      <c r="H181" s="259"/>
      <c r="I181" s="259"/>
      <c r="J181" s="182" t="s">
        <v>148</v>
      </c>
      <c r="K181" s="183">
        <v>61.712000000000003</v>
      </c>
      <c r="L181" s="276"/>
      <c r="M181" s="277"/>
      <c r="N181" s="260">
        <f>ROUND(L181*K181,2)</f>
        <v>0</v>
      </c>
      <c r="O181" s="249"/>
      <c r="P181" s="249"/>
      <c r="Q181" s="249"/>
      <c r="R181" s="34"/>
      <c r="T181" s="152" t="s">
        <v>19</v>
      </c>
      <c r="U181" s="41" t="s">
        <v>45</v>
      </c>
      <c r="V181" s="153">
        <v>0</v>
      </c>
      <c r="W181" s="153">
        <f>V181*K181</f>
        <v>0</v>
      </c>
      <c r="X181" s="153">
        <v>5.9999999999999995E-4</v>
      </c>
      <c r="Y181" s="153">
        <f>X181*K181</f>
        <v>3.7027199999999996E-2</v>
      </c>
      <c r="Z181" s="153">
        <v>0</v>
      </c>
      <c r="AA181" s="154">
        <f>Z181*K181</f>
        <v>0</v>
      </c>
      <c r="AR181" s="18" t="s">
        <v>242</v>
      </c>
      <c r="AT181" s="18" t="s">
        <v>239</v>
      </c>
      <c r="AU181" s="18" t="s">
        <v>99</v>
      </c>
      <c r="AY181" s="18" t="s">
        <v>144</v>
      </c>
      <c r="BE181" s="155">
        <f>IF(U181="základní",N181,0)</f>
        <v>0</v>
      </c>
      <c r="BF181" s="155">
        <f>IF(U181="snížená",N181,0)</f>
        <v>0</v>
      </c>
      <c r="BG181" s="155">
        <f>IF(U181="zákl. přenesená",N181,0)</f>
        <v>0</v>
      </c>
      <c r="BH181" s="155">
        <f>IF(U181="sníž. přenesená",N181,0)</f>
        <v>0</v>
      </c>
      <c r="BI181" s="155">
        <f>IF(U181="nulová",N181,0)</f>
        <v>0</v>
      </c>
      <c r="BJ181" s="18" t="s">
        <v>21</v>
      </c>
      <c r="BK181" s="155">
        <f>ROUND(L181*K181,2)</f>
        <v>0</v>
      </c>
      <c r="BL181" s="18" t="s">
        <v>225</v>
      </c>
      <c r="BM181" s="18" t="s">
        <v>604</v>
      </c>
    </row>
    <row r="182" spans="2:65" s="10" customFormat="1" ht="22.5" customHeight="1" x14ac:dyDescent="0.3">
      <c r="B182" s="156"/>
      <c r="C182" s="157"/>
      <c r="D182" s="157"/>
      <c r="E182" s="158" t="s">
        <v>19</v>
      </c>
      <c r="F182" s="251" t="s">
        <v>603</v>
      </c>
      <c r="G182" s="252"/>
      <c r="H182" s="252"/>
      <c r="I182" s="252"/>
      <c r="J182" s="157"/>
      <c r="K182" s="159">
        <v>30.251000000000001</v>
      </c>
      <c r="L182" s="157"/>
      <c r="M182" s="157"/>
      <c r="N182" s="157"/>
      <c r="O182" s="157"/>
      <c r="P182" s="157"/>
      <c r="Q182" s="157"/>
      <c r="R182" s="160"/>
      <c r="T182" s="161"/>
      <c r="U182" s="157"/>
      <c r="V182" s="157"/>
      <c r="W182" s="157"/>
      <c r="X182" s="157"/>
      <c r="Y182" s="157"/>
      <c r="Z182" s="157"/>
      <c r="AA182" s="162"/>
      <c r="AT182" s="163" t="s">
        <v>152</v>
      </c>
      <c r="AU182" s="163" t="s">
        <v>99</v>
      </c>
      <c r="AV182" s="10" t="s">
        <v>99</v>
      </c>
      <c r="AW182" s="10" t="s">
        <v>37</v>
      </c>
      <c r="AX182" s="10" t="s">
        <v>21</v>
      </c>
      <c r="AY182" s="163" t="s">
        <v>144</v>
      </c>
    </row>
    <row r="183" spans="2:65" s="1" customFormat="1" ht="31.5" customHeight="1" x14ac:dyDescent="0.3">
      <c r="B183" s="32"/>
      <c r="C183" s="148" t="s">
        <v>255</v>
      </c>
      <c r="D183" s="148" t="s">
        <v>145</v>
      </c>
      <c r="E183" s="149" t="s">
        <v>245</v>
      </c>
      <c r="F183" s="248" t="s">
        <v>246</v>
      </c>
      <c r="G183" s="249"/>
      <c r="H183" s="249"/>
      <c r="I183" s="249"/>
      <c r="J183" s="150" t="s">
        <v>194</v>
      </c>
      <c r="K183" s="151">
        <v>3.6999999999999998E-2</v>
      </c>
      <c r="L183" s="274"/>
      <c r="M183" s="275"/>
      <c r="N183" s="250">
        <f>ROUND(L183*K183,2)</f>
        <v>0</v>
      </c>
      <c r="O183" s="249"/>
      <c r="P183" s="249"/>
      <c r="Q183" s="249"/>
      <c r="R183" s="34"/>
      <c r="T183" s="152" t="s">
        <v>19</v>
      </c>
      <c r="U183" s="41" t="s">
        <v>45</v>
      </c>
      <c r="V183" s="153">
        <v>2.0990000000000002</v>
      </c>
      <c r="W183" s="153">
        <f>V183*K183</f>
        <v>7.766300000000001E-2</v>
      </c>
      <c r="X183" s="153">
        <v>0</v>
      </c>
      <c r="Y183" s="153">
        <f>X183*K183</f>
        <v>0</v>
      </c>
      <c r="Z183" s="153">
        <v>0</v>
      </c>
      <c r="AA183" s="154">
        <f>Z183*K183</f>
        <v>0</v>
      </c>
      <c r="AR183" s="18" t="s">
        <v>225</v>
      </c>
      <c r="AT183" s="18" t="s">
        <v>145</v>
      </c>
      <c r="AU183" s="18" t="s">
        <v>99</v>
      </c>
      <c r="AY183" s="18" t="s">
        <v>144</v>
      </c>
      <c r="BE183" s="155">
        <f>IF(U183="základní",N183,0)</f>
        <v>0</v>
      </c>
      <c r="BF183" s="155">
        <f>IF(U183="snížená",N183,0)</f>
        <v>0</v>
      </c>
      <c r="BG183" s="155">
        <f>IF(U183="zákl. přenesená",N183,0)</f>
        <v>0</v>
      </c>
      <c r="BH183" s="155">
        <f>IF(U183="sníž. přenesená",N183,0)</f>
        <v>0</v>
      </c>
      <c r="BI183" s="155">
        <f>IF(U183="nulová",N183,0)</f>
        <v>0</v>
      </c>
      <c r="BJ183" s="18" t="s">
        <v>21</v>
      </c>
      <c r="BK183" s="155">
        <f>ROUND(L183*K183,2)</f>
        <v>0</v>
      </c>
      <c r="BL183" s="18" t="s">
        <v>225</v>
      </c>
      <c r="BM183" s="18" t="s">
        <v>605</v>
      </c>
    </row>
    <row r="184" spans="2:65" s="1" customFormat="1" ht="31.5" customHeight="1" x14ac:dyDescent="0.3">
      <c r="B184" s="32"/>
      <c r="C184" s="148" t="s">
        <v>260</v>
      </c>
      <c r="D184" s="148" t="s">
        <v>145</v>
      </c>
      <c r="E184" s="149" t="s">
        <v>248</v>
      </c>
      <c r="F184" s="248" t="s">
        <v>249</v>
      </c>
      <c r="G184" s="249"/>
      <c r="H184" s="249"/>
      <c r="I184" s="249"/>
      <c r="J184" s="150" t="s">
        <v>194</v>
      </c>
      <c r="K184" s="151">
        <v>3.6999999999999998E-2</v>
      </c>
      <c r="L184" s="274"/>
      <c r="M184" s="275"/>
      <c r="N184" s="250">
        <f>ROUND(L184*K184,2)</f>
        <v>0</v>
      </c>
      <c r="O184" s="249"/>
      <c r="P184" s="249"/>
      <c r="Q184" s="249"/>
      <c r="R184" s="34"/>
      <c r="T184" s="152" t="s">
        <v>19</v>
      </c>
      <c r="U184" s="41" t="s">
        <v>45</v>
      </c>
      <c r="V184" s="153">
        <v>1.45</v>
      </c>
      <c r="W184" s="153">
        <f>V184*K184</f>
        <v>5.3649999999999996E-2</v>
      </c>
      <c r="X184" s="153">
        <v>0</v>
      </c>
      <c r="Y184" s="153">
        <f>X184*K184</f>
        <v>0</v>
      </c>
      <c r="Z184" s="153">
        <v>0</v>
      </c>
      <c r="AA184" s="154">
        <f>Z184*K184</f>
        <v>0</v>
      </c>
      <c r="AR184" s="18" t="s">
        <v>225</v>
      </c>
      <c r="AT184" s="18" t="s">
        <v>145</v>
      </c>
      <c r="AU184" s="18" t="s">
        <v>99</v>
      </c>
      <c r="AY184" s="18" t="s">
        <v>144</v>
      </c>
      <c r="BE184" s="155">
        <f>IF(U184="základní",N184,0)</f>
        <v>0</v>
      </c>
      <c r="BF184" s="155">
        <f>IF(U184="snížená",N184,0)</f>
        <v>0</v>
      </c>
      <c r="BG184" s="155">
        <f>IF(U184="zákl. přenesená",N184,0)</f>
        <v>0</v>
      </c>
      <c r="BH184" s="155">
        <f>IF(U184="sníž. přenesená",N184,0)</f>
        <v>0</v>
      </c>
      <c r="BI184" s="155">
        <f>IF(U184="nulová",N184,0)</f>
        <v>0</v>
      </c>
      <c r="BJ184" s="18" t="s">
        <v>21</v>
      </c>
      <c r="BK184" s="155">
        <f>ROUND(L184*K184,2)</f>
        <v>0</v>
      </c>
      <c r="BL184" s="18" t="s">
        <v>225</v>
      </c>
      <c r="BM184" s="18" t="s">
        <v>606</v>
      </c>
    </row>
    <row r="185" spans="2:65" s="1" customFormat="1" ht="31.5" customHeight="1" x14ac:dyDescent="0.3">
      <c r="B185" s="32"/>
      <c r="C185" s="148" t="s">
        <v>264</v>
      </c>
      <c r="D185" s="148" t="s">
        <v>145</v>
      </c>
      <c r="E185" s="149" t="s">
        <v>252</v>
      </c>
      <c r="F185" s="248" t="s">
        <v>253</v>
      </c>
      <c r="G185" s="249"/>
      <c r="H185" s="249"/>
      <c r="I185" s="249"/>
      <c r="J185" s="150" t="s">
        <v>194</v>
      </c>
      <c r="K185" s="151">
        <v>3.6999999999999998E-2</v>
      </c>
      <c r="L185" s="274"/>
      <c r="M185" s="275"/>
      <c r="N185" s="250">
        <f>ROUND(L185*K185,2)</f>
        <v>0</v>
      </c>
      <c r="O185" s="249"/>
      <c r="P185" s="249"/>
      <c r="Q185" s="249"/>
      <c r="R185" s="34"/>
      <c r="T185" s="152" t="s">
        <v>19</v>
      </c>
      <c r="U185" s="41" t="s">
        <v>45</v>
      </c>
      <c r="V185" s="153">
        <v>0.32900000000000001</v>
      </c>
      <c r="W185" s="153">
        <f>V185*K185</f>
        <v>1.2173E-2</v>
      </c>
      <c r="X185" s="153">
        <v>0</v>
      </c>
      <c r="Y185" s="153">
        <f>X185*K185</f>
        <v>0</v>
      </c>
      <c r="Z185" s="153">
        <v>0</v>
      </c>
      <c r="AA185" s="154">
        <f>Z185*K185</f>
        <v>0</v>
      </c>
      <c r="AR185" s="18" t="s">
        <v>225</v>
      </c>
      <c r="AT185" s="18" t="s">
        <v>145</v>
      </c>
      <c r="AU185" s="18" t="s">
        <v>99</v>
      </c>
      <c r="AY185" s="18" t="s">
        <v>144</v>
      </c>
      <c r="BE185" s="155">
        <f>IF(U185="základní",N185,0)</f>
        <v>0</v>
      </c>
      <c r="BF185" s="155">
        <f>IF(U185="snížená",N185,0)</f>
        <v>0</v>
      </c>
      <c r="BG185" s="155">
        <f>IF(U185="zákl. přenesená",N185,0)</f>
        <v>0</v>
      </c>
      <c r="BH185" s="155">
        <f>IF(U185="sníž. přenesená",N185,0)</f>
        <v>0</v>
      </c>
      <c r="BI185" s="155">
        <f>IF(U185="nulová",N185,0)</f>
        <v>0</v>
      </c>
      <c r="BJ185" s="18" t="s">
        <v>21</v>
      </c>
      <c r="BK185" s="155">
        <f>ROUND(L185*K185,2)</f>
        <v>0</v>
      </c>
      <c r="BL185" s="18" t="s">
        <v>225</v>
      </c>
      <c r="BM185" s="18" t="s">
        <v>607</v>
      </c>
    </row>
    <row r="186" spans="2:65" s="9" customFormat="1" ht="29.85" customHeight="1" x14ac:dyDescent="0.3">
      <c r="B186" s="137"/>
      <c r="C186" s="138"/>
      <c r="D186" s="147" t="s">
        <v>559</v>
      </c>
      <c r="E186" s="147"/>
      <c r="F186" s="147"/>
      <c r="G186" s="147"/>
      <c r="H186" s="147"/>
      <c r="I186" s="147"/>
      <c r="J186" s="147"/>
      <c r="K186" s="147"/>
      <c r="L186" s="147"/>
      <c r="M186" s="147"/>
      <c r="N186" s="271">
        <f>BK186</f>
        <v>0</v>
      </c>
      <c r="O186" s="272"/>
      <c r="P186" s="272"/>
      <c r="Q186" s="272"/>
      <c r="R186" s="140"/>
      <c r="T186" s="141"/>
      <c r="U186" s="138"/>
      <c r="V186" s="138"/>
      <c r="W186" s="142">
        <f>SUM(W187:W196)</f>
        <v>5.9564640000000004</v>
      </c>
      <c r="X186" s="138"/>
      <c r="Y186" s="142">
        <f>SUM(Y187:Y196)</f>
        <v>8.4332880000000013E-2</v>
      </c>
      <c r="Z186" s="138"/>
      <c r="AA186" s="143">
        <f>SUM(AA187:AA196)</f>
        <v>0</v>
      </c>
      <c r="AR186" s="144" t="s">
        <v>99</v>
      </c>
      <c r="AT186" s="145" t="s">
        <v>79</v>
      </c>
      <c r="AU186" s="145" t="s">
        <v>21</v>
      </c>
      <c r="AY186" s="144" t="s">
        <v>144</v>
      </c>
      <c r="BK186" s="146">
        <f>SUM(BK187:BK196)</f>
        <v>0</v>
      </c>
    </row>
    <row r="187" spans="2:65" s="1" customFormat="1" ht="22.5" customHeight="1" x14ac:dyDescent="0.3">
      <c r="B187" s="32"/>
      <c r="C187" s="148" t="s">
        <v>268</v>
      </c>
      <c r="D187" s="148" t="s">
        <v>145</v>
      </c>
      <c r="E187" s="149" t="s">
        <v>608</v>
      </c>
      <c r="F187" s="248" t="s">
        <v>609</v>
      </c>
      <c r="G187" s="249"/>
      <c r="H187" s="249"/>
      <c r="I187" s="249"/>
      <c r="J187" s="150" t="s">
        <v>148</v>
      </c>
      <c r="K187" s="151">
        <v>20.52</v>
      </c>
      <c r="L187" s="274"/>
      <c r="M187" s="275"/>
      <c r="N187" s="250">
        <f>ROUND(L187*K187,2)</f>
        <v>0</v>
      </c>
      <c r="O187" s="249"/>
      <c r="P187" s="249"/>
      <c r="Q187" s="249"/>
      <c r="R187" s="34"/>
      <c r="T187" s="152" t="s">
        <v>19</v>
      </c>
      <c r="U187" s="41" t="s">
        <v>45</v>
      </c>
      <c r="V187" s="153">
        <v>0.16</v>
      </c>
      <c r="W187" s="153">
        <f>V187*K187</f>
        <v>3.2831999999999999</v>
      </c>
      <c r="X187" s="153">
        <v>6.0000000000000002E-5</v>
      </c>
      <c r="Y187" s="153">
        <f>X187*K187</f>
        <v>1.2312E-3</v>
      </c>
      <c r="Z187" s="153">
        <v>0</v>
      </c>
      <c r="AA187" s="154">
        <f>Z187*K187</f>
        <v>0</v>
      </c>
      <c r="AR187" s="18" t="s">
        <v>225</v>
      </c>
      <c r="AT187" s="18" t="s">
        <v>145</v>
      </c>
      <c r="AU187" s="18" t="s">
        <v>99</v>
      </c>
      <c r="AY187" s="18" t="s">
        <v>144</v>
      </c>
      <c r="BE187" s="155">
        <f>IF(U187="základní",N187,0)</f>
        <v>0</v>
      </c>
      <c r="BF187" s="155">
        <f>IF(U187="snížená",N187,0)</f>
        <v>0</v>
      </c>
      <c r="BG187" s="155">
        <f>IF(U187="zákl. přenesená",N187,0)</f>
        <v>0</v>
      </c>
      <c r="BH187" s="155">
        <f>IF(U187="sníž. přenesená",N187,0)</f>
        <v>0</v>
      </c>
      <c r="BI187" s="155">
        <f>IF(U187="nulová",N187,0)</f>
        <v>0</v>
      </c>
      <c r="BJ187" s="18" t="s">
        <v>21</v>
      </c>
      <c r="BK187" s="155">
        <f>ROUND(L187*K187,2)</f>
        <v>0</v>
      </c>
      <c r="BL187" s="18" t="s">
        <v>225</v>
      </c>
      <c r="BM187" s="18" t="s">
        <v>610</v>
      </c>
    </row>
    <row r="188" spans="2:65" s="10" customFormat="1" ht="22.5" customHeight="1" x14ac:dyDescent="0.3">
      <c r="B188" s="156"/>
      <c r="C188" s="157"/>
      <c r="D188" s="157"/>
      <c r="E188" s="158" t="s">
        <v>19</v>
      </c>
      <c r="F188" s="251" t="s">
        <v>611</v>
      </c>
      <c r="G188" s="252"/>
      <c r="H188" s="252"/>
      <c r="I188" s="252"/>
      <c r="J188" s="157"/>
      <c r="K188" s="159">
        <v>7.56</v>
      </c>
      <c r="L188" s="157"/>
      <c r="M188" s="157"/>
      <c r="N188" s="157"/>
      <c r="O188" s="157"/>
      <c r="P188" s="157"/>
      <c r="Q188" s="157"/>
      <c r="R188" s="160"/>
      <c r="T188" s="161"/>
      <c r="U188" s="157"/>
      <c r="V188" s="157"/>
      <c r="W188" s="157"/>
      <c r="X188" s="157"/>
      <c r="Y188" s="157"/>
      <c r="Z188" s="157"/>
      <c r="AA188" s="162"/>
      <c r="AT188" s="163" t="s">
        <v>152</v>
      </c>
      <c r="AU188" s="163" t="s">
        <v>99</v>
      </c>
      <c r="AV188" s="10" t="s">
        <v>99</v>
      </c>
      <c r="AW188" s="10" t="s">
        <v>37</v>
      </c>
      <c r="AX188" s="10" t="s">
        <v>80</v>
      </c>
      <c r="AY188" s="163" t="s">
        <v>144</v>
      </c>
    </row>
    <row r="189" spans="2:65" s="10" customFormat="1" ht="22.5" customHeight="1" x14ac:dyDescent="0.3">
      <c r="B189" s="156"/>
      <c r="C189" s="157"/>
      <c r="D189" s="157"/>
      <c r="E189" s="158" t="s">
        <v>19</v>
      </c>
      <c r="F189" s="253" t="s">
        <v>612</v>
      </c>
      <c r="G189" s="252"/>
      <c r="H189" s="252"/>
      <c r="I189" s="252"/>
      <c r="J189" s="157"/>
      <c r="K189" s="159">
        <v>12.96</v>
      </c>
      <c r="L189" s="157"/>
      <c r="M189" s="157"/>
      <c r="N189" s="157"/>
      <c r="O189" s="157"/>
      <c r="P189" s="157"/>
      <c r="Q189" s="157"/>
      <c r="R189" s="160"/>
      <c r="T189" s="161"/>
      <c r="U189" s="157"/>
      <c r="V189" s="157"/>
      <c r="W189" s="157"/>
      <c r="X189" s="157"/>
      <c r="Y189" s="157"/>
      <c r="Z189" s="157"/>
      <c r="AA189" s="162"/>
      <c r="AT189" s="163" t="s">
        <v>152</v>
      </c>
      <c r="AU189" s="163" t="s">
        <v>99</v>
      </c>
      <c r="AV189" s="10" t="s">
        <v>99</v>
      </c>
      <c r="AW189" s="10" t="s">
        <v>37</v>
      </c>
      <c r="AX189" s="10" t="s">
        <v>80</v>
      </c>
      <c r="AY189" s="163" t="s">
        <v>144</v>
      </c>
    </row>
    <row r="190" spans="2:65" s="11" customFormat="1" ht="22.5" customHeight="1" x14ac:dyDescent="0.3">
      <c r="B190" s="164"/>
      <c r="C190" s="165"/>
      <c r="D190" s="165"/>
      <c r="E190" s="166" t="s">
        <v>19</v>
      </c>
      <c r="F190" s="254" t="s">
        <v>155</v>
      </c>
      <c r="G190" s="255"/>
      <c r="H190" s="255"/>
      <c r="I190" s="255"/>
      <c r="J190" s="165"/>
      <c r="K190" s="167">
        <v>20.52</v>
      </c>
      <c r="L190" s="165"/>
      <c r="M190" s="165"/>
      <c r="N190" s="165"/>
      <c r="O190" s="165"/>
      <c r="P190" s="165"/>
      <c r="Q190" s="165"/>
      <c r="R190" s="168"/>
      <c r="T190" s="169"/>
      <c r="U190" s="165"/>
      <c r="V190" s="165"/>
      <c r="W190" s="165"/>
      <c r="X190" s="165"/>
      <c r="Y190" s="165"/>
      <c r="Z190" s="165"/>
      <c r="AA190" s="170"/>
      <c r="AT190" s="171" t="s">
        <v>152</v>
      </c>
      <c r="AU190" s="171" t="s">
        <v>99</v>
      </c>
      <c r="AV190" s="11" t="s">
        <v>149</v>
      </c>
      <c r="AW190" s="11" t="s">
        <v>37</v>
      </c>
      <c r="AX190" s="11" t="s">
        <v>21</v>
      </c>
      <c r="AY190" s="171" t="s">
        <v>144</v>
      </c>
    </row>
    <row r="191" spans="2:65" s="1" customFormat="1" ht="22.5" customHeight="1" x14ac:dyDescent="0.3">
      <c r="B191" s="32"/>
      <c r="C191" s="148" t="s">
        <v>272</v>
      </c>
      <c r="D191" s="148" t="s">
        <v>145</v>
      </c>
      <c r="E191" s="149" t="s">
        <v>613</v>
      </c>
      <c r="F191" s="248" t="s">
        <v>614</v>
      </c>
      <c r="G191" s="249"/>
      <c r="H191" s="249"/>
      <c r="I191" s="249"/>
      <c r="J191" s="150" t="s">
        <v>148</v>
      </c>
      <c r="K191" s="151">
        <v>14.4</v>
      </c>
      <c r="L191" s="274"/>
      <c r="M191" s="275"/>
      <c r="N191" s="250">
        <f>ROUND(L191*K191,2)</f>
        <v>0</v>
      </c>
      <c r="O191" s="249"/>
      <c r="P191" s="249"/>
      <c r="Q191" s="249"/>
      <c r="R191" s="34"/>
      <c r="T191" s="152" t="s">
        <v>19</v>
      </c>
      <c r="U191" s="41" t="s">
        <v>45</v>
      </c>
      <c r="V191" s="153">
        <v>0.16</v>
      </c>
      <c r="W191" s="153">
        <f>V191*K191</f>
        <v>2.3040000000000003</v>
      </c>
      <c r="X191" s="153">
        <v>6.0000000000000002E-5</v>
      </c>
      <c r="Y191" s="153">
        <f>X191*K191</f>
        <v>8.6400000000000008E-4</v>
      </c>
      <c r="Z191" s="153">
        <v>0</v>
      </c>
      <c r="AA191" s="154">
        <f>Z191*K191</f>
        <v>0</v>
      </c>
      <c r="AR191" s="18" t="s">
        <v>225</v>
      </c>
      <c r="AT191" s="18" t="s">
        <v>145</v>
      </c>
      <c r="AU191" s="18" t="s">
        <v>99</v>
      </c>
      <c r="AY191" s="18" t="s">
        <v>144</v>
      </c>
      <c r="BE191" s="155">
        <f>IF(U191="základní",N191,0)</f>
        <v>0</v>
      </c>
      <c r="BF191" s="155">
        <f>IF(U191="snížená",N191,0)</f>
        <v>0</v>
      </c>
      <c r="BG191" s="155">
        <f>IF(U191="zákl. přenesená",N191,0)</f>
        <v>0</v>
      </c>
      <c r="BH191" s="155">
        <f>IF(U191="sníž. přenesená",N191,0)</f>
        <v>0</v>
      </c>
      <c r="BI191" s="155">
        <f>IF(U191="nulová",N191,0)</f>
        <v>0</v>
      </c>
      <c r="BJ191" s="18" t="s">
        <v>21</v>
      </c>
      <c r="BK191" s="155">
        <f>ROUND(L191*K191,2)</f>
        <v>0</v>
      </c>
      <c r="BL191" s="18" t="s">
        <v>225</v>
      </c>
      <c r="BM191" s="18" t="s">
        <v>615</v>
      </c>
    </row>
    <row r="192" spans="2:65" s="10" customFormat="1" ht="22.5" customHeight="1" x14ac:dyDescent="0.3">
      <c r="B192" s="156"/>
      <c r="C192" s="157"/>
      <c r="D192" s="157"/>
      <c r="E192" s="158" t="s">
        <v>19</v>
      </c>
      <c r="F192" s="251" t="s">
        <v>616</v>
      </c>
      <c r="G192" s="252"/>
      <c r="H192" s="252"/>
      <c r="I192" s="252"/>
      <c r="J192" s="157"/>
      <c r="K192" s="159">
        <v>14.4</v>
      </c>
      <c r="L192" s="157"/>
      <c r="M192" s="157"/>
      <c r="N192" s="157"/>
      <c r="O192" s="157"/>
      <c r="P192" s="157"/>
      <c r="Q192" s="157"/>
      <c r="R192" s="160"/>
      <c r="T192" s="161"/>
      <c r="U192" s="157"/>
      <c r="V192" s="157"/>
      <c r="W192" s="157"/>
      <c r="X192" s="157"/>
      <c r="Y192" s="157"/>
      <c r="Z192" s="157"/>
      <c r="AA192" s="162"/>
      <c r="AT192" s="163" t="s">
        <v>152</v>
      </c>
      <c r="AU192" s="163" t="s">
        <v>99</v>
      </c>
      <c r="AV192" s="10" t="s">
        <v>99</v>
      </c>
      <c r="AW192" s="10" t="s">
        <v>37</v>
      </c>
      <c r="AX192" s="10" t="s">
        <v>21</v>
      </c>
      <c r="AY192" s="163" t="s">
        <v>144</v>
      </c>
    </row>
    <row r="193" spans="2:65" s="1" customFormat="1" ht="22.5" customHeight="1" x14ac:dyDescent="0.3">
      <c r="B193" s="32"/>
      <c r="C193" s="180" t="s">
        <v>276</v>
      </c>
      <c r="D193" s="180" t="s">
        <v>239</v>
      </c>
      <c r="E193" s="181" t="s">
        <v>617</v>
      </c>
      <c r="F193" s="258" t="s">
        <v>340</v>
      </c>
      <c r="G193" s="259"/>
      <c r="H193" s="259"/>
      <c r="I193" s="259"/>
      <c r="J193" s="182" t="s">
        <v>148</v>
      </c>
      <c r="K193" s="183">
        <v>55.566000000000003</v>
      </c>
      <c r="L193" s="276"/>
      <c r="M193" s="277"/>
      <c r="N193" s="260">
        <f>ROUND(L193*K193,2)</f>
        <v>0</v>
      </c>
      <c r="O193" s="249"/>
      <c r="P193" s="249"/>
      <c r="Q193" s="249"/>
      <c r="R193" s="34"/>
      <c r="T193" s="152" t="s">
        <v>19</v>
      </c>
      <c r="U193" s="41" t="s">
        <v>45</v>
      </c>
      <c r="V193" s="153">
        <v>0</v>
      </c>
      <c r="W193" s="153">
        <f>V193*K193</f>
        <v>0</v>
      </c>
      <c r="X193" s="153">
        <v>1.48E-3</v>
      </c>
      <c r="Y193" s="153">
        <f>X193*K193</f>
        <v>8.2237680000000007E-2</v>
      </c>
      <c r="Z193" s="153">
        <v>0</v>
      </c>
      <c r="AA193" s="154">
        <f>Z193*K193</f>
        <v>0</v>
      </c>
      <c r="AR193" s="18" t="s">
        <v>242</v>
      </c>
      <c r="AT193" s="18" t="s">
        <v>239</v>
      </c>
      <c r="AU193" s="18" t="s">
        <v>99</v>
      </c>
      <c r="AY193" s="18" t="s">
        <v>144</v>
      </c>
      <c r="BE193" s="155">
        <f>IF(U193="základní",N193,0)</f>
        <v>0</v>
      </c>
      <c r="BF193" s="155">
        <f>IF(U193="snížená",N193,0)</f>
        <v>0</v>
      </c>
      <c r="BG193" s="155">
        <f>IF(U193="zákl. přenesená",N193,0)</f>
        <v>0</v>
      </c>
      <c r="BH193" s="155">
        <f>IF(U193="sníž. přenesená",N193,0)</f>
        <v>0</v>
      </c>
      <c r="BI193" s="155">
        <f>IF(U193="nulová",N193,0)</f>
        <v>0</v>
      </c>
      <c r="BJ193" s="18" t="s">
        <v>21</v>
      </c>
      <c r="BK193" s="155">
        <f>ROUND(L193*K193,2)</f>
        <v>0</v>
      </c>
      <c r="BL193" s="18" t="s">
        <v>225</v>
      </c>
      <c r="BM193" s="18" t="s">
        <v>618</v>
      </c>
    </row>
    <row r="194" spans="2:65" s="1" customFormat="1" ht="31.5" customHeight="1" x14ac:dyDescent="0.3">
      <c r="B194" s="32"/>
      <c r="C194" s="148" t="s">
        <v>281</v>
      </c>
      <c r="D194" s="148" t="s">
        <v>145</v>
      </c>
      <c r="E194" s="149" t="s">
        <v>619</v>
      </c>
      <c r="F194" s="248" t="s">
        <v>620</v>
      </c>
      <c r="G194" s="249"/>
      <c r="H194" s="249"/>
      <c r="I194" s="249"/>
      <c r="J194" s="150" t="s">
        <v>194</v>
      </c>
      <c r="K194" s="151">
        <v>8.4000000000000005E-2</v>
      </c>
      <c r="L194" s="274"/>
      <c r="M194" s="275"/>
      <c r="N194" s="250">
        <f>ROUND(L194*K194,2)</f>
        <v>0</v>
      </c>
      <c r="O194" s="249"/>
      <c r="P194" s="249"/>
      <c r="Q194" s="249"/>
      <c r="R194" s="34"/>
      <c r="T194" s="152" t="s">
        <v>19</v>
      </c>
      <c r="U194" s="41" t="s">
        <v>45</v>
      </c>
      <c r="V194" s="153">
        <v>2.3679999999999999</v>
      </c>
      <c r="W194" s="153">
        <f>V194*K194</f>
        <v>0.19891200000000001</v>
      </c>
      <c r="X194" s="153">
        <v>0</v>
      </c>
      <c r="Y194" s="153">
        <f>X194*K194</f>
        <v>0</v>
      </c>
      <c r="Z194" s="153">
        <v>0</v>
      </c>
      <c r="AA194" s="154">
        <f>Z194*K194</f>
        <v>0</v>
      </c>
      <c r="AR194" s="18" t="s">
        <v>225</v>
      </c>
      <c r="AT194" s="18" t="s">
        <v>145</v>
      </c>
      <c r="AU194" s="18" t="s">
        <v>99</v>
      </c>
      <c r="AY194" s="18" t="s">
        <v>144</v>
      </c>
      <c r="BE194" s="155">
        <f>IF(U194="základní",N194,0)</f>
        <v>0</v>
      </c>
      <c r="BF194" s="155">
        <f>IF(U194="snížená",N194,0)</f>
        <v>0</v>
      </c>
      <c r="BG194" s="155">
        <f>IF(U194="zákl. přenesená",N194,0)</f>
        <v>0</v>
      </c>
      <c r="BH194" s="155">
        <f>IF(U194="sníž. přenesená",N194,0)</f>
        <v>0</v>
      </c>
      <c r="BI194" s="155">
        <f>IF(U194="nulová",N194,0)</f>
        <v>0</v>
      </c>
      <c r="BJ194" s="18" t="s">
        <v>21</v>
      </c>
      <c r="BK194" s="155">
        <f>ROUND(L194*K194,2)</f>
        <v>0</v>
      </c>
      <c r="BL194" s="18" t="s">
        <v>225</v>
      </c>
      <c r="BM194" s="18" t="s">
        <v>621</v>
      </c>
    </row>
    <row r="195" spans="2:65" s="1" customFormat="1" ht="31.5" customHeight="1" x14ac:dyDescent="0.3">
      <c r="B195" s="32"/>
      <c r="C195" s="148" t="s">
        <v>285</v>
      </c>
      <c r="D195" s="148" t="s">
        <v>145</v>
      </c>
      <c r="E195" s="149" t="s">
        <v>622</v>
      </c>
      <c r="F195" s="248" t="s">
        <v>623</v>
      </c>
      <c r="G195" s="249"/>
      <c r="H195" s="249"/>
      <c r="I195" s="249"/>
      <c r="J195" s="150" t="s">
        <v>194</v>
      </c>
      <c r="K195" s="151">
        <v>8.4000000000000005E-2</v>
      </c>
      <c r="L195" s="274"/>
      <c r="M195" s="275"/>
      <c r="N195" s="250">
        <f>ROUND(L195*K195,2)</f>
        <v>0</v>
      </c>
      <c r="O195" s="249"/>
      <c r="P195" s="249"/>
      <c r="Q195" s="249"/>
      <c r="R195" s="34"/>
      <c r="T195" s="152" t="s">
        <v>19</v>
      </c>
      <c r="U195" s="41" t="s">
        <v>45</v>
      </c>
      <c r="V195" s="153">
        <v>1.43</v>
      </c>
      <c r="W195" s="153">
        <f>V195*K195</f>
        <v>0.12012</v>
      </c>
      <c r="X195" s="153">
        <v>0</v>
      </c>
      <c r="Y195" s="153">
        <f>X195*K195</f>
        <v>0</v>
      </c>
      <c r="Z195" s="153">
        <v>0</v>
      </c>
      <c r="AA195" s="154">
        <f>Z195*K195</f>
        <v>0</v>
      </c>
      <c r="AR195" s="18" t="s">
        <v>225</v>
      </c>
      <c r="AT195" s="18" t="s">
        <v>145</v>
      </c>
      <c r="AU195" s="18" t="s">
        <v>99</v>
      </c>
      <c r="AY195" s="18" t="s">
        <v>144</v>
      </c>
      <c r="BE195" s="155">
        <f>IF(U195="základní",N195,0)</f>
        <v>0</v>
      </c>
      <c r="BF195" s="155">
        <f>IF(U195="snížená",N195,0)</f>
        <v>0</v>
      </c>
      <c r="BG195" s="155">
        <f>IF(U195="zákl. přenesená",N195,0)</f>
        <v>0</v>
      </c>
      <c r="BH195" s="155">
        <f>IF(U195="sníž. přenesená",N195,0)</f>
        <v>0</v>
      </c>
      <c r="BI195" s="155">
        <f>IF(U195="nulová",N195,0)</f>
        <v>0</v>
      </c>
      <c r="BJ195" s="18" t="s">
        <v>21</v>
      </c>
      <c r="BK195" s="155">
        <f>ROUND(L195*K195,2)</f>
        <v>0</v>
      </c>
      <c r="BL195" s="18" t="s">
        <v>225</v>
      </c>
      <c r="BM195" s="18" t="s">
        <v>624</v>
      </c>
    </row>
    <row r="196" spans="2:65" s="1" customFormat="1" ht="31.5" customHeight="1" x14ac:dyDescent="0.3">
      <c r="B196" s="32"/>
      <c r="C196" s="148" t="s">
        <v>289</v>
      </c>
      <c r="D196" s="148" t="s">
        <v>145</v>
      </c>
      <c r="E196" s="149" t="s">
        <v>625</v>
      </c>
      <c r="F196" s="248" t="s">
        <v>626</v>
      </c>
      <c r="G196" s="249"/>
      <c r="H196" s="249"/>
      <c r="I196" s="249"/>
      <c r="J196" s="150" t="s">
        <v>194</v>
      </c>
      <c r="K196" s="151">
        <v>8.4000000000000005E-2</v>
      </c>
      <c r="L196" s="274"/>
      <c r="M196" s="275"/>
      <c r="N196" s="250">
        <f>ROUND(L196*K196,2)</f>
        <v>0</v>
      </c>
      <c r="O196" s="249"/>
      <c r="P196" s="249"/>
      <c r="Q196" s="249"/>
      <c r="R196" s="34"/>
      <c r="T196" s="152" t="s">
        <v>19</v>
      </c>
      <c r="U196" s="41" t="s">
        <v>45</v>
      </c>
      <c r="V196" s="153">
        <v>0.59799999999999998</v>
      </c>
      <c r="W196" s="153">
        <f>V196*K196</f>
        <v>5.0231999999999999E-2</v>
      </c>
      <c r="X196" s="153">
        <v>0</v>
      </c>
      <c r="Y196" s="153">
        <f>X196*K196</f>
        <v>0</v>
      </c>
      <c r="Z196" s="153">
        <v>0</v>
      </c>
      <c r="AA196" s="154">
        <f>Z196*K196</f>
        <v>0</v>
      </c>
      <c r="AR196" s="18" t="s">
        <v>225</v>
      </c>
      <c r="AT196" s="18" t="s">
        <v>145</v>
      </c>
      <c r="AU196" s="18" t="s">
        <v>99</v>
      </c>
      <c r="AY196" s="18" t="s">
        <v>144</v>
      </c>
      <c r="BE196" s="155">
        <f>IF(U196="základní",N196,0)</f>
        <v>0</v>
      </c>
      <c r="BF196" s="155">
        <f>IF(U196="snížená",N196,0)</f>
        <v>0</v>
      </c>
      <c r="BG196" s="155">
        <f>IF(U196="zákl. přenesená",N196,0)</f>
        <v>0</v>
      </c>
      <c r="BH196" s="155">
        <f>IF(U196="sníž. přenesená",N196,0)</f>
        <v>0</v>
      </c>
      <c r="BI196" s="155">
        <f>IF(U196="nulová",N196,0)</f>
        <v>0</v>
      </c>
      <c r="BJ196" s="18" t="s">
        <v>21</v>
      </c>
      <c r="BK196" s="155">
        <f>ROUND(L196*K196,2)</f>
        <v>0</v>
      </c>
      <c r="BL196" s="18" t="s">
        <v>225</v>
      </c>
      <c r="BM196" s="18" t="s">
        <v>627</v>
      </c>
    </row>
    <row r="197" spans="2:65" s="9" customFormat="1" ht="29.85" customHeight="1" x14ac:dyDescent="0.3">
      <c r="B197" s="137"/>
      <c r="C197" s="138"/>
      <c r="D197" s="147" t="s">
        <v>120</v>
      </c>
      <c r="E197" s="147"/>
      <c r="F197" s="147"/>
      <c r="G197" s="147"/>
      <c r="H197" s="147"/>
      <c r="I197" s="147"/>
      <c r="J197" s="147"/>
      <c r="K197" s="147"/>
      <c r="L197" s="147"/>
      <c r="M197" s="147"/>
      <c r="N197" s="271">
        <f>BK197</f>
        <v>0</v>
      </c>
      <c r="O197" s="272"/>
      <c r="P197" s="272"/>
      <c r="Q197" s="272"/>
      <c r="R197" s="140"/>
      <c r="T197" s="141"/>
      <c r="U197" s="138"/>
      <c r="V197" s="138"/>
      <c r="W197" s="142">
        <f>SUM(W198:W199)</f>
        <v>1.371</v>
      </c>
      <c r="X197" s="138"/>
      <c r="Y197" s="142">
        <f>SUM(Y198:Y199)</f>
        <v>0</v>
      </c>
      <c r="Z197" s="138"/>
      <c r="AA197" s="143">
        <f>SUM(AA198:AA199)</f>
        <v>0</v>
      </c>
      <c r="AR197" s="144" t="s">
        <v>99</v>
      </c>
      <c r="AT197" s="145" t="s">
        <v>79</v>
      </c>
      <c r="AU197" s="145" t="s">
        <v>21</v>
      </c>
      <c r="AY197" s="144" t="s">
        <v>144</v>
      </c>
      <c r="BK197" s="146">
        <f>SUM(BK198:BK199)</f>
        <v>0</v>
      </c>
    </row>
    <row r="198" spans="2:65" s="1" customFormat="1" ht="22.5" customHeight="1" x14ac:dyDescent="0.3">
      <c r="B198" s="32"/>
      <c r="C198" s="148" t="s">
        <v>242</v>
      </c>
      <c r="D198" s="148" t="s">
        <v>145</v>
      </c>
      <c r="E198" s="149" t="s">
        <v>256</v>
      </c>
      <c r="F198" s="248" t="s">
        <v>257</v>
      </c>
      <c r="G198" s="249"/>
      <c r="H198" s="249"/>
      <c r="I198" s="249"/>
      <c r="J198" s="150" t="s">
        <v>258</v>
      </c>
      <c r="K198" s="151">
        <v>1</v>
      </c>
      <c r="L198" s="274"/>
      <c r="M198" s="275"/>
      <c r="N198" s="250">
        <f>ROUND(L198*K198,2)</f>
        <v>0</v>
      </c>
      <c r="O198" s="249"/>
      <c r="P198" s="249"/>
      <c r="Q198" s="249"/>
      <c r="R198" s="34"/>
      <c r="T198" s="152" t="s">
        <v>19</v>
      </c>
      <c r="U198" s="41" t="s">
        <v>45</v>
      </c>
      <c r="V198" s="153">
        <v>0.50600000000000001</v>
      </c>
      <c r="W198" s="153">
        <f>V198*K198</f>
        <v>0.50600000000000001</v>
      </c>
      <c r="X198" s="153">
        <v>0</v>
      </c>
      <c r="Y198" s="153">
        <f>X198*K198</f>
        <v>0</v>
      </c>
      <c r="Z198" s="153">
        <v>0</v>
      </c>
      <c r="AA198" s="154">
        <f>Z198*K198</f>
        <v>0</v>
      </c>
      <c r="AR198" s="18" t="s">
        <v>225</v>
      </c>
      <c r="AT198" s="18" t="s">
        <v>145</v>
      </c>
      <c r="AU198" s="18" t="s">
        <v>99</v>
      </c>
      <c r="AY198" s="18" t="s">
        <v>144</v>
      </c>
      <c r="BE198" s="155">
        <f>IF(U198="základní",N198,0)</f>
        <v>0</v>
      </c>
      <c r="BF198" s="155">
        <f>IF(U198="snížená",N198,0)</f>
        <v>0</v>
      </c>
      <c r="BG198" s="155">
        <f>IF(U198="zákl. přenesená",N198,0)</f>
        <v>0</v>
      </c>
      <c r="BH198" s="155">
        <f>IF(U198="sníž. přenesená",N198,0)</f>
        <v>0</v>
      </c>
      <c r="BI198" s="155">
        <f>IF(U198="nulová",N198,0)</f>
        <v>0</v>
      </c>
      <c r="BJ198" s="18" t="s">
        <v>21</v>
      </c>
      <c r="BK198" s="155">
        <f>ROUND(L198*K198,2)</f>
        <v>0</v>
      </c>
      <c r="BL198" s="18" t="s">
        <v>225</v>
      </c>
      <c r="BM198" s="18" t="s">
        <v>628</v>
      </c>
    </row>
    <row r="199" spans="2:65" s="1" customFormat="1" ht="22.5" customHeight="1" x14ac:dyDescent="0.3">
      <c r="B199" s="32"/>
      <c r="C199" s="148" t="s">
        <v>297</v>
      </c>
      <c r="D199" s="148" t="s">
        <v>145</v>
      </c>
      <c r="E199" s="149" t="s">
        <v>261</v>
      </c>
      <c r="F199" s="248" t="s">
        <v>262</v>
      </c>
      <c r="G199" s="249"/>
      <c r="H199" s="249"/>
      <c r="I199" s="249"/>
      <c r="J199" s="150" t="s">
        <v>258</v>
      </c>
      <c r="K199" s="151">
        <v>1</v>
      </c>
      <c r="L199" s="274"/>
      <c r="M199" s="275"/>
      <c r="N199" s="250">
        <f>ROUND(L199*K199,2)</f>
        <v>0</v>
      </c>
      <c r="O199" s="249"/>
      <c r="P199" s="249"/>
      <c r="Q199" s="249"/>
      <c r="R199" s="34"/>
      <c r="T199" s="152" t="s">
        <v>19</v>
      </c>
      <c r="U199" s="41" t="s">
        <v>45</v>
      </c>
      <c r="V199" s="153">
        <v>0.86499999999999999</v>
      </c>
      <c r="W199" s="153">
        <f>V199*K199</f>
        <v>0.86499999999999999</v>
      </c>
      <c r="X199" s="153">
        <v>0</v>
      </c>
      <c r="Y199" s="153">
        <f>X199*K199</f>
        <v>0</v>
      </c>
      <c r="Z199" s="153">
        <v>0</v>
      </c>
      <c r="AA199" s="154">
        <f>Z199*K199</f>
        <v>0</v>
      </c>
      <c r="AR199" s="18" t="s">
        <v>225</v>
      </c>
      <c r="AT199" s="18" t="s">
        <v>145</v>
      </c>
      <c r="AU199" s="18" t="s">
        <v>99</v>
      </c>
      <c r="AY199" s="18" t="s">
        <v>144</v>
      </c>
      <c r="BE199" s="155">
        <f>IF(U199="základní",N199,0)</f>
        <v>0</v>
      </c>
      <c r="BF199" s="155">
        <f>IF(U199="snížená",N199,0)</f>
        <v>0</v>
      </c>
      <c r="BG199" s="155">
        <f>IF(U199="zákl. přenesená",N199,0)</f>
        <v>0</v>
      </c>
      <c r="BH199" s="155">
        <f>IF(U199="sníž. přenesená",N199,0)</f>
        <v>0</v>
      </c>
      <c r="BI199" s="155">
        <f>IF(U199="nulová",N199,0)</f>
        <v>0</v>
      </c>
      <c r="BJ199" s="18" t="s">
        <v>21</v>
      </c>
      <c r="BK199" s="155">
        <f>ROUND(L199*K199,2)</f>
        <v>0</v>
      </c>
      <c r="BL199" s="18" t="s">
        <v>225</v>
      </c>
      <c r="BM199" s="18" t="s">
        <v>629</v>
      </c>
    </row>
    <row r="200" spans="2:65" s="9" customFormat="1" ht="29.85" customHeight="1" x14ac:dyDescent="0.3">
      <c r="B200" s="137"/>
      <c r="C200" s="138"/>
      <c r="D200" s="147" t="s">
        <v>122</v>
      </c>
      <c r="E200" s="147"/>
      <c r="F200" s="147"/>
      <c r="G200" s="147"/>
      <c r="H200" s="147"/>
      <c r="I200" s="147"/>
      <c r="J200" s="147"/>
      <c r="K200" s="147"/>
      <c r="L200" s="147"/>
      <c r="M200" s="147"/>
      <c r="N200" s="271">
        <f>BK200</f>
        <v>0</v>
      </c>
      <c r="O200" s="272"/>
      <c r="P200" s="272"/>
      <c r="Q200" s="272"/>
      <c r="R200" s="140"/>
      <c r="T200" s="141"/>
      <c r="U200" s="138"/>
      <c r="V200" s="138"/>
      <c r="W200" s="142">
        <f>SUM(W201:W207)</f>
        <v>10.318365999999999</v>
      </c>
      <c r="X200" s="138"/>
      <c r="Y200" s="142">
        <f>SUM(Y201:Y207)</f>
        <v>0.3271944</v>
      </c>
      <c r="Z200" s="138"/>
      <c r="AA200" s="143">
        <f>SUM(AA201:AA207)</f>
        <v>0</v>
      </c>
      <c r="AR200" s="144" t="s">
        <v>99</v>
      </c>
      <c r="AT200" s="145" t="s">
        <v>79</v>
      </c>
      <c r="AU200" s="145" t="s">
        <v>21</v>
      </c>
      <c r="AY200" s="144" t="s">
        <v>144</v>
      </c>
      <c r="BK200" s="146">
        <f>SUM(BK201:BK207)</f>
        <v>0</v>
      </c>
    </row>
    <row r="201" spans="2:65" s="1" customFormat="1" ht="31.5" customHeight="1" x14ac:dyDescent="0.3">
      <c r="B201" s="32"/>
      <c r="C201" s="148" t="s">
        <v>302</v>
      </c>
      <c r="D201" s="148" t="s">
        <v>145</v>
      </c>
      <c r="E201" s="149" t="s">
        <v>269</v>
      </c>
      <c r="F201" s="248" t="s">
        <v>270</v>
      </c>
      <c r="G201" s="249"/>
      <c r="H201" s="249"/>
      <c r="I201" s="249"/>
      <c r="J201" s="150" t="s">
        <v>148</v>
      </c>
      <c r="K201" s="151">
        <v>30.251000000000001</v>
      </c>
      <c r="L201" s="274"/>
      <c r="M201" s="275"/>
      <c r="N201" s="250">
        <f>ROUND(L201*K201,2)</f>
        <v>0</v>
      </c>
      <c r="O201" s="249"/>
      <c r="P201" s="249"/>
      <c r="Q201" s="249"/>
      <c r="R201" s="34"/>
      <c r="T201" s="152" t="s">
        <v>19</v>
      </c>
      <c r="U201" s="41" t="s">
        <v>45</v>
      </c>
      <c r="V201" s="153">
        <v>0.29299999999999998</v>
      </c>
      <c r="W201" s="153">
        <f>V201*K201</f>
        <v>8.8635429999999999</v>
      </c>
      <c r="X201" s="153">
        <v>0</v>
      </c>
      <c r="Y201" s="153">
        <f>X201*K201</f>
        <v>0</v>
      </c>
      <c r="Z201" s="153">
        <v>0</v>
      </c>
      <c r="AA201" s="154">
        <f>Z201*K201</f>
        <v>0</v>
      </c>
      <c r="AR201" s="18" t="s">
        <v>225</v>
      </c>
      <c r="AT201" s="18" t="s">
        <v>145</v>
      </c>
      <c r="AU201" s="18" t="s">
        <v>99</v>
      </c>
      <c r="AY201" s="18" t="s">
        <v>144</v>
      </c>
      <c r="BE201" s="155">
        <f>IF(U201="základní",N201,0)</f>
        <v>0</v>
      </c>
      <c r="BF201" s="155">
        <f>IF(U201="snížená",N201,0)</f>
        <v>0</v>
      </c>
      <c r="BG201" s="155">
        <f>IF(U201="zákl. přenesená",N201,0)</f>
        <v>0</v>
      </c>
      <c r="BH201" s="155">
        <f>IF(U201="sníž. přenesená",N201,0)</f>
        <v>0</v>
      </c>
      <c r="BI201" s="155">
        <f>IF(U201="nulová",N201,0)</f>
        <v>0</v>
      </c>
      <c r="BJ201" s="18" t="s">
        <v>21</v>
      </c>
      <c r="BK201" s="155">
        <f>ROUND(L201*K201,2)</f>
        <v>0</v>
      </c>
      <c r="BL201" s="18" t="s">
        <v>225</v>
      </c>
      <c r="BM201" s="18" t="s">
        <v>630</v>
      </c>
    </row>
    <row r="202" spans="2:65" s="10" customFormat="1" ht="22.5" customHeight="1" x14ac:dyDescent="0.3">
      <c r="B202" s="156"/>
      <c r="C202" s="157"/>
      <c r="D202" s="157"/>
      <c r="E202" s="158" t="s">
        <v>19</v>
      </c>
      <c r="F202" s="251" t="s">
        <v>603</v>
      </c>
      <c r="G202" s="252"/>
      <c r="H202" s="252"/>
      <c r="I202" s="252"/>
      <c r="J202" s="157"/>
      <c r="K202" s="159">
        <v>30.251000000000001</v>
      </c>
      <c r="L202" s="157"/>
      <c r="M202" s="157"/>
      <c r="N202" s="157"/>
      <c r="O202" s="157"/>
      <c r="P202" s="157"/>
      <c r="Q202" s="157"/>
      <c r="R202" s="160"/>
      <c r="T202" s="161"/>
      <c r="U202" s="157"/>
      <c r="V202" s="157"/>
      <c r="W202" s="157"/>
      <c r="X202" s="157"/>
      <c r="Y202" s="157"/>
      <c r="Z202" s="157"/>
      <c r="AA202" s="162"/>
      <c r="AT202" s="163" t="s">
        <v>152</v>
      </c>
      <c r="AU202" s="163" t="s">
        <v>99</v>
      </c>
      <c r="AV202" s="10" t="s">
        <v>99</v>
      </c>
      <c r="AW202" s="10" t="s">
        <v>37</v>
      </c>
      <c r="AX202" s="10" t="s">
        <v>21</v>
      </c>
      <c r="AY202" s="163" t="s">
        <v>144</v>
      </c>
    </row>
    <row r="203" spans="2:65" s="1" customFormat="1" ht="22.5" customHeight="1" x14ac:dyDescent="0.3">
      <c r="B203" s="32"/>
      <c r="C203" s="180" t="s">
        <v>306</v>
      </c>
      <c r="D203" s="180" t="s">
        <v>239</v>
      </c>
      <c r="E203" s="181" t="s">
        <v>273</v>
      </c>
      <c r="F203" s="258" t="s">
        <v>631</v>
      </c>
      <c r="G203" s="259"/>
      <c r="H203" s="259"/>
      <c r="I203" s="259"/>
      <c r="J203" s="182" t="s">
        <v>148</v>
      </c>
      <c r="K203" s="183">
        <v>31.460999999999999</v>
      </c>
      <c r="L203" s="276"/>
      <c r="M203" s="277"/>
      <c r="N203" s="260">
        <f>ROUND(L203*K203,2)</f>
        <v>0</v>
      </c>
      <c r="O203" s="249"/>
      <c r="P203" s="249"/>
      <c r="Q203" s="249"/>
      <c r="R203" s="34"/>
      <c r="T203" s="152" t="s">
        <v>19</v>
      </c>
      <c r="U203" s="41" t="s">
        <v>45</v>
      </c>
      <c r="V203" s="153">
        <v>0</v>
      </c>
      <c r="W203" s="153">
        <f>V203*K203</f>
        <v>0</v>
      </c>
      <c r="X203" s="153">
        <v>1.04E-2</v>
      </c>
      <c r="Y203" s="153">
        <f>X203*K203</f>
        <v>0.3271944</v>
      </c>
      <c r="Z203" s="153">
        <v>0</v>
      </c>
      <c r="AA203" s="154">
        <f>Z203*K203</f>
        <v>0</v>
      </c>
      <c r="AR203" s="18" t="s">
        <v>242</v>
      </c>
      <c r="AT203" s="18" t="s">
        <v>239</v>
      </c>
      <c r="AU203" s="18" t="s">
        <v>99</v>
      </c>
      <c r="AY203" s="18" t="s">
        <v>144</v>
      </c>
      <c r="BE203" s="155">
        <f>IF(U203="základní",N203,0)</f>
        <v>0</v>
      </c>
      <c r="BF203" s="155">
        <f>IF(U203="snížená",N203,0)</f>
        <v>0</v>
      </c>
      <c r="BG203" s="155">
        <f>IF(U203="zákl. přenesená",N203,0)</f>
        <v>0</v>
      </c>
      <c r="BH203" s="155">
        <f>IF(U203="sníž. přenesená",N203,0)</f>
        <v>0</v>
      </c>
      <c r="BI203" s="155">
        <f>IF(U203="nulová",N203,0)</f>
        <v>0</v>
      </c>
      <c r="BJ203" s="18" t="s">
        <v>21</v>
      </c>
      <c r="BK203" s="155">
        <f>ROUND(L203*K203,2)</f>
        <v>0</v>
      </c>
      <c r="BL203" s="18" t="s">
        <v>225</v>
      </c>
      <c r="BM203" s="18" t="s">
        <v>632</v>
      </c>
    </row>
    <row r="204" spans="2:65" s="10" customFormat="1" ht="22.5" customHeight="1" x14ac:dyDescent="0.3">
      <c r="B204" s="156"/>
      <c r="C204" s="157"/>
      <c r="D204" s="157"/>
      <c r="E204" s="158" t="s">
        <v>19</v>
      </c>
      <c r="F204" s="251" t="s">
        <v>603</v>
      </c>
      <c r="G204" s="252"/>
      <c r="H204" s="252"/>
      <c r="I204" s="252"/>
      <c r="J204" s="157"/>
      <c r="K204" s="159">
        <v>30.251000000000001</v>
      </c>
      <c r="L204" s="157"/>
      <c r="M204" s="157"/>
      <c r="N204" s="157"/>
      <c r="O204" s="157"/>
      <c r="P204" s="157"/>
      <c r="Q204" s="157"/>
      <c r="R204" s="160"/>
      <c r="T204" s="161"/>
      <c r="U204" s="157"/>
      <c r="V204" s="157"/>
      <c r="W204" s="157"/>
      <c r="X204" s="157"/>
      <c r="Y204" s="157"/>
      <c r="Z204" s="157"/>
      <c r="AA204" s="162"/>
      <c r="AT204" s="163" t="s">
        <v>152</v>
      </c>
      <c r="AU204" s="163" t="s">
        <v>99</v>
      </c>
      <c r="AV204" s="10" t="s">
        <v>99</v>
      </c>
      <c r="AW204" s="10" t="s">
        <v>37</v>
      </c>
      <c r="AX204" s="10" t="s">
        <v>21</v>
      </c>
      <c r="AY204" s="163" t="s">
        <v>144</v>
      </c>
    </row>
    <row r="205" spans="2:65" s="1" customFormat="1" ht="31.5" customHeight="1" x14ac:dyDescent="0.3">
      <c r="B205" s="32"/>
      <c r="C205" s="148" t="s">
        <v>312</v>
      </c>
      <c r="D205" s="148" t="s">
        <v>145</v>
      </c>
      <c r="E205" s="149" t="s">
        <v>282</v>
      </c>
      <c r="F205" s="248" t="s">
        <v>283</v>
      </c>
      <c r="G205" s="249"/>
      <c r="H205" s="249"/>
      <c r="I205" s="249"/>
      <c r="J205" s="150" t="s">
        <v>194</v>
      </c>
      <c r="K205" s="151">
        <v>0.32700000000000001</v>
      </c>
      <c r="L205" s="274"/>
      <c r="M205" s="275"/>
      <c r="N205" s="250">
        <f>ROUND(L205*K205,2)</f>
        <v>0</v>
      </c>
      <c r="O205" s="249"/>
      <c r="P205" s="249"/>
      <c r="Q205" s="249"/>
      <c r="R205" s="34"/>
      <c r="T205" s="152" t="s">
        <v>19</v>
      </c>
      <c r="U205" s="41" t="s">
        <v>45</v>
      </c>
      <c r="V205" s="153">
        <v>1.863</v>
      </c>
      <c r="W205" s="153">
        <f>V205*K205</f>
        <v>0.60920099999999999</v>
      </c>
      <c r="X205" s="153">
        <v>0</v>
      </c>
      <c r="Y205" s="153">
        <f>X205*K205</f>
        <v>0</v>
      </c>
      <c r="Z205" s="153">
        <v>0</v>
      </c>
      <c r="AA205" s="154">
        <f>Z205*K205</f>
        <v>0</v>
      </c>
      <c r="AR205" s="18" t="s">
        <v>225</v>
      </c>
      <c r="AT205" s="18" t="s">
        <v>145</v>
      </c>
      <c r="AU205" s="18" t="s">
        <v>99</v>
      </c>
      <c r="AY205" s="18" t="s">
        <v>144</v>
      </c>
      <c r="BE205" s="155">
        <f>IF(U205="základní",N205,0)</f>
        <v>0</v>
      </c>
      <c r="BF205" s="155">
        <f>IF(U205="snížená",N205,0)</f>
        <v>0</v>
      </c>
      <c r="BG205" s="155">
        <f>IF(U205="zákl. přenesená",N205,0)</f>
        <v>0</v>
      </c>
      <c r="BH205" s="155">
        <f>IF(U205="sníž. přenesená",N205,0)</f>
        <v>0</v>
      </c>
      <c r="BI205" s="155">
        <f>IF(U205="nulová",N205,0)</f>
        <v>0</v>
      </c>
      <c r="BJ205" s="18" t="s">
        <v>21</v>
      </c>
      <c r="BK205" s="155">
        <f>ROUND(L205*K205,2)</f>
        <v>0</v>
      </c>
      <c r="BL205" s="18" t="s">
        <v>225</v>
      </c>
      <c r="BM205" s="18" t="s">
        <v>633</v>
      </c>
    </row>
    <row r="206" spans="2:65" s="1" customFormat="1" ht="31.5" customHeight="1" x14ac:dyDescent="0.3">
      <c r="B206" s="32"/>
      <c r="C206" s="148" t="s">
        <v>316</v>
      </c>
      <c r="D206" s="148" t="s">
        <v>145</v>
      </c>
      <c r="E206" s="149" t="s">
        <v>286</v>
      </c>
      <c r="F206" s="248" t="s">
        <v>287</v>
      </c>
      <c r="G206" s="249"/>
      <c r="H206" s="249"/>
      <c r="I206" s="249"/>
      <c r="J206" s="150" t="s">
        <v>194</v>
      </c>
      <c r="K206" s="151">
        <v>0.32700000000000001</v>
      </c>
      <c r="L206" s="274"/>
      <c r="M206" s="275"/>
      <c r="N206" s="250">
        <f>ROUND(L206*K206,2)</f>
        <v>0</v>
      </c>
      <c r="O206" s="249"/>
      <c r="P206" s="249"/>
      <c r="Q206" s="249"/>
      <c r="R206" s="34"/>
      <c r="T206" s="152" t="s">
        <v>19</v>
      </c>
      <c r="U206" s="41" t="s">
        <v>45</v>
      </c>
      <c r="V206" s="153">
        <v>1.57</v>
      </c>
      <c r="W206" s="153">
        <f>V206*K206</f>
        <v>0.51339000000000001</v>
      </c>
      <c r="X206" s="153">
        <v>0</v>
      </c>
      <c r="Y206" s="153">
        <f>X206*K206</f>
        <v>0</v>
      </c>
      <c r="Z206" s="153">
        <v>0</v>
      </c>
      <c r="AA206" s="154">
        <f>Z206*K206</f>
        <v>0</v>
      </c>
      <c r="AR206" s="18" t="s">
        <v>225</v>
      </c>
      <c r="AT206" s="18" t="s">
        <v>145</v>
      </c>
      <c r="AU206" s="18" t="s">
        <v>99</v>
      </c>
      <c r="AY206" s="18" t="s">
        <v>144</v>
      </c>
      <c r="BE206" s="155">
        <f>IF(U206="základní",N206,0)</f>
        <v>0</v>
      </c>
      <c r="BF206" s="155">
        <f>IF(U206="snížená",N206,0)</f>
        <v>0</v>
      </c>
      <c r="BG206" s="155">
        <f>IF(U206="zákl. přenesená",N206,0)</f>
        <v>0</v>
      </c>
      <c r="BH206" s="155">
        <f>IF(U206="sníž. přenesená",N206,0)</f>
        <v>0</v>
      </c>
      <c r="BI206" s="155">
        <f>IF(U206="nulová",N206,0)</f>
        <v>0</v>
      </c>
      <c r="BJ206" s="18" t="s">
        <v>21</v>
      </c>
      <c r="BK206" s="155">
        <f>ROUND(L206*K206,2)</f>
        <v>0</v>
      </c>
      <c r="BL206" s="18" t="s">
        <v>225</v>
      </c>
      <c r="BM206" s="18" t="s">
        <v>634</v>
      </c>
    </row>
    <row r="207" spans="2:65" s="1" customFormat="1" ht="31.5" customHeight="1" x14ac:dyDescent="0.3">
      <c r="B207" s="32"/>
      <c r="C207" s="148" t="s">
        <v>320</v>
      </c>
      <c r="D207" s="148" t="s">
        <v>145</v>
      </c>
      <c r="E207" s="149" t="s">
        <v>290</v>
      </c>
      <c r="F207" s="248" t="s">
        <v>291</v>
      </c>
      <c r="G207" s="249"/>
      <c r="H207" s="249"/>
      <c r="I207" s="249"/>
      <c r="J207" s="150" t="s">
        <v>194</v>
      </c>
      <c r="K207" s="151">
        <v>0.32700000000000001</v>
      </c>
      <c r="L207" s="274"/>
      <c r="M207" s="275"/>
      <c r="N207" s="250">
        <f>ROUND(L207*K207,2)</f>
        <v>0</v>
      </c>
      <c r="O207" s="249"/>
      <c r="P207" s="249"/>
      <c r="Q207" s="249"/>
      <c r="R207" s="34"/>
      <c r="T207" s="152" t="s">
        <v>19</v>
      </c>
      <c r="U207" s="41" t="s">
        <v>45</v>
      </c>
      <c r="V207" s="153">
        <v>1.016</v>
      </c>
      <c r="W207" s="153">
        <f>V207*K207</f>
        <v>0.33223200000000003</v>
      </c>
      <c r="X207" s="153">
        <v>0</v>
      </c>
      <c r="Y207" s="153">
        <f>X207*K207</f>
        <v>0</v>
      </c>
      <c r="Z207" s="153">
        <v>0</v>
      </c>
      <c r="AA207" s="154">
        <f>Z207*K207</f>
        <v>0</v>
      </c>
      <c r="AR207" s="18" t="s">
        <v>225</v>
      </c>
      <c r="AT207" s="18" t="s">
        <v>145</v>
      </c>
      <c r="AU207" s="18" t="s">
        <v>99</v>
      </c>
      <c r="AY207" s="18" t="s">
        <v>144</v>
      </c>
      <c r="BE207" s="155">
        <f>IF(U207="základní",N207,0)</f>
        <v>0</v>
      </c>
      <c r="BF207" s="155">
        <f>IF(U207="snížená",N207,0)</f>
        <v>0</v>
      </c>
      <c r="BG207" s="155">
        <f>IF(U207="zákl. přenesená",N207,0)</f>
        <v>0</v>
      </c>
      <c r="BH207" s="155">
        <f>IF(U207="sníž. přenesená",N207,0)</f>
        <v>0</v>
      </c>
      <c r="BI207" s="155">
        <f>IF(U207="nulová",N207,0)</f>
        <v>0</v>
      </c>
      <c r="BJ207" s="18" t="s">
        <v>21</v>
      </c>
      <c r="BK207" s="155">
        <f>ROUND(L207*K207,2)</f>
        <v>0</v>
      </c>
      <c r="BL207" s="18" t="s">
        <v>225</v>
      </c>
      <c r="BM207" s="18" t="s">
        <v>635</v>
      </c>
    </row>
    <row r="208" spans="2:65" s="9" customFormat="1" ht="29.85" customHeight="1" x14ac:dyDescent="0.3">
      <c r="B208" s="137"/>
      <c r="C208" s="138"/>
      <c r="D208" s="147" t="s">
        <v>123</v>
      </c>
      <c r="E208" s="147"/>
      <c r="F208" s="147"/>
      <c r="G208" s="147"/>
      <c r="H208" s="147"/>
      <c r="I208" s="147"/>
      <c r="J208" s="147"/>
      <c r="K208" s="147"/>
      <c r="L208" s="147"/>
      <c r="M208" s="147"/>
      <c r="N208" s="271">
        <f>BK208</f>
        <v>0</v>
      </c>
      <c r="O208" s="272"/>
      <c r="P208" s="272"/>
      <c r="Q208" s="272"/>
      <c r="R208" s="140"/>
      <c r="T208" s="141"/>
      <c r="U208" s="138"/>
      <c r="V208" s="138"/>
      <c r="W208" s="142">
        <f>SUM(W209:W229)</f>
        <v>34.836966000000004</v>
      </c>
      <c r="X208" s="138"/>
      <c r="Y208" s="142">
        <f>SUM(Y209:Y229)</f>
        <v>0.56575383999999995</v>
      </c>
      <c r="Z208" s="138"/>
      <c r="AA208" s="143">
        <f>SUM(AA209:AA229)</f>
        <v>0.94394695000000006</v>
      </c>
      <c r="AR208" s="144" t="s">
        <v>99</v>
      </c>
      <c r="AT208" s="145" t="s">
        <v>79</v>
      </c>
      <c r="AU208" s="145" t="s">
        <v>21</v>
      </c>
      <c r="AY208" s="144" t="s">
        <v>144</v>
      </c>
      <c r="BK208" s="146">
        <f>SUM(BK209:BK229)</f>
        <v>0</v>
      </c>
    </row>
    <row r="209" spans="2:65" s="1" customFormat="1" ht="31.5" customHeight="1" x14ac:dyDescent="0.3">
      <c r="B209" s="32"/>
      <c r="C209" s="148" t="s">
        <v>325</v>
      </c>
      <c r="D209" s="148" t="s">
        <v>145</v>
      </c>
      <c r="E209" s="149" t="s">
        <v>293</v>
      </c>
      <c r="F209" s="248" t="s">
        <v>294</v>
      </c>
      <c r="G209" s="249"/>
      <c r="H209" s="249"/>
      <c r="I209" s="249"/>
      <c r="J209" s="150" t="s">
        <v>148</v>
      </c>
      <c r="K209" s="151">
        <v>30.251000000000001</v>
      </c>
      <c r="L209" s="274"/>
      <c r="M209" s="275"/>
      <c r="N209" s="250">
        <f>ROUND(L209*K209,2)</f>
        <v>0</v>
      </c>
      <c r="O209" s="249"/>
      <c r="P209" s="249"/>
      <c r="Q209" s="249"/>
      <c r="R209" s="34"/>
      <c r="T209" s="152" t="s">
        <v>19</v>
      </c>
      <c r="U209" s="41" t="s">
        <v>45</v>
      </c>
      <c r="V209" s="153">
        <v>7.6999999999999999E-2</v>
      </c>
      <c r="W209" s="153">
        <f>V209*K209</f>
        <v>2.3293270000000001</v>
      </c>
      <c r="X209" s="153">
        <v>0</v>
      </c>
      <c r="Y209" s="153">
        <f>X209*K209</f>
        <v>0</v>
      </c>
      <c r="Z209" s="153">
        <v>2.5399999999999999E-2</v>
      </c>
      <c r="AA209" s="154">
        <f>Z209*K209</f>
        <v>0.76837540000000004</v>
      </c>
      <c r="AR209" s="18" t="s">
        <v>225</v>
      </c>
      <c r="AT209" s="18" t="s">
        <v>145</v>
      </c>
      <c r="AU209" s="18" t="s">
        <v>99</v>
      </c>
      <c r="AY209" s="18" t="s">
        <v>144</v>
      </c>
      <c r="BE209" s="155">
        <f>IF(U209="základní",N209,0)</f>
        <v>0</v>
      </c>
      <c r="BF209" s="155">
        <f>IF(U209="snížená",N209,0)</f>
        <v>0</v>
      </c>
      <c r="BG209" s="155">
        <f>IF(U209="zákl. přenesená",N209,0)</f>
        <v>0</v>
      </c>
      <c r="BH209" s="155">
        <f>IF(U209="sníž. přenesená",N209,0)</f>
        <v>0</v>
      </c>
      <c r="BI209" s="155">
        <f>IF(U209="nulová",N209,0)</f>
        <v>0</v>
      </c>
      <c r="BJ209" s="18" t="s">
        <v>21</v>
      </c>
      <c r="BK209" s="155">
        <f>ROUND(L209*K209,2)</f>
        <v>0</v>
      </c>
      <c r="BL209" s="18" t="s">
        <v>225</v>
      </c>
      <c r="BM209" s="18" t="s">
        <v>636</v>
      </c>
    </row>
    <row r="210" spans="2:65" s="10" customFormat="1" ht="22.5" customHeight="1" x14ac:dyDescent="0.3">
      <c r="B210" s="156"/>
      <c r="C210" s="157"/>
      <c r="D210" s="157"/>
      <c r="E210" s="158" t="s">
        <v>19</v>
      </c>
      <c r="F210" s="251" t="s">
        <v>603</v>
      </c>
      <c r="G210" s="252"/>
      <c r="H210" s="252"/>
      <c r="I210" s="252"/>
      <c r="J210" s="157"/>
      <c r="K210" s="159">
        <v>30.251000000000001</v>
      </c>
      <c r="L210" s="157"/>
      <c r="M210" s="157"/>
      <c r="N210" s="157"/>
      <c r="O210" s="157"/>
      <c r="P210" s="157"/>
      <c r="Q210" s="157"/>
      <c r="R210" s="160"/>
      <c r="T210" s="161"/>
      <c r="U210" s="157"/>
      <c r="V210" s="157"/>
      <c r="W210" s="157"/>
      <c r="X210" s="157"/>
      <c r="Y210" s="157"/>
      <c r="Z210" s="157"/>
      <c r="AA210" s="162"/>
      <c r="AT210" s="163" t="s">
        <v>152</v>
      </c>
      <c r="AU210" s="163" t="s">
        <v>99</v>
      </c>
      <c r="AV210" s="10" t="s">
        <v>99</v>
      </c>
      <c r="AW210" s="10" t="s">
        <v>37</v>
      </c>
      <c r="AX210" s="10" t="s">
        <v>21</v>
      </c>
      <c r="AY210" s="163" t="s">
        <v>144</v>
      </c>
    </row>
    <row r="211" spans="2:65" s="1" customFormat="1" ht="31.5" customHeight="1" x14ac:dyDescent="0.3">
      <c r="B211" s="32"/>
      <c r="C211" s="148" t="s">
        <v>329</v>
      </c>
      <c r="D211" s="148" t="s">
        <v>145</v>
      </c>
      <c r="E211" s="149" t="s">
        <v>298</v>
      </c>
      <c r="F211" s="248" t="s">
        <v>299</v>
      </c>
      <c r="G211" s="249"/>
      <c r="H211" s="249"/>
      <c r="I211" s="249"/>
      <c r="J211" s="150" t="s">
        <v>148</v>
      </c>
      <c r="K211" s="151">
        <v>6.1929999999999996</v>
      </c>
      <c r="L211" s="274"/>
      <c r="M211" s="275"/>
      <c r="N211" s="250">
        <f>ROUND(L211*K211,2)</f>
        <v>0</v>
      </c>
      <c r="O211" s="249"/>
      <c r="P211" s="249"/>
      <c r="Q211" s="249"/>
      <c r="R211" s="34"/>
      <c r="T211" s="152" t="s">
        <v>19</v>
      </c>
      <c r="U211" s="41" t="s">
        <v>45</v>
      </c>
      <c r="V211" s="153">
        <v>1.0149999999999999</v>
      </c>
      <c r="W211" s="153">
        <f>V211*K211</f>
        <v>6.2858949999999991</v>
      </c>
      <c r="X211" s="153">
        <v>3.422E-2</v>
      </c>
      <c r="Y211" s="153">
        <f>X211*K211</f>
        <v>0.21192445999999998</v>
      </c>
      <c r="Z211" s="153">
        <v>0</v>
      </c>
      <c r="AA211" s="154">
        <f>Z211*K211</f>
        <v>0</v>
      </c>
      <c r="AR211" s="18" t="s">
        <v>225</v>
      </c>
      <c r="AT211" s="18" t="s">
        <v>145</v>
      </c>
      <c r="AU211" s="18" t="s">
        <v>99</v>
      </c>
      <c r="AY211" s="18" t="s">
        <v>144</v>
      </c>
      <c r="BE211" s="155">
        <f>IF(U211="základní",N211,0)</f>
        <v>0</v>
      </c>
      <c r="BF211" s="155">
        <f>IF(U211="snížená",N211,0)</f>
        <v>0</v>
      </c>
      <c r="BG211" s="155">
        <f>IF(U211="zákl. přenesená",N211,0)</f>
        <v>0</v>
      </c>
      <c r="BH211" s="155">
        <f>IF(U211="sníž. přenesená",N211,0)</f>
        <v>0</v>
      </c>
      <c r="BI211" s="155">
        <f>IF(U211="nulová",N211,0)</f>
        <v>0</v>
      </c>
      <c r="BJ211" s="18" t="s">
        <v>21</v>
      </c>
      <c r="BK211" s="155">
        <f>ROUND(L211*K211,2)</f>
        <v>0</v>
      </c>
      <c r="BL211" s="18" t="s">
        <v>225</v>
      </c>
      <c r="BM211" s="18" t="s">
        <v>637</v>
      </c>
    </row>
    <row r="212" spans="2:65" s="10" customFormat="1" ht="22.5" customHeight="1" x14ac:dyDescent="0.3">
      <c r="B212" s="156"/>
      <c r="C212" s="157"/>
      <c r="D212" s="157"/>
      <c r="E212" s="158" t="s">
        <v>19</v>
      </c>
      <c r="F212" s="251" t="s">
        <v>638</v>
      </c>
      <c r="G212" s="252"/>
      <c r="H212" s="252"/>
      <c r="I212" s="252"/>
      <c r="J212" s="157"/>
      <c r="K212" s="159">
        <v>6.1929999999999996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152</v>
      </c>
      <c r="AU212" s="163" t="s">
        <v>99</v>
      </c>
      <c r="AV212" s="10" t="s">
        <v>99</v>
      </c>
      <c r="AW212" s="10" t="s">
        <v>37</v>
      </c>
      <c r="AX212" s="10" t="s">
        <v>21</v>
      </c>
      <c r="AY212" s="163" t="s">
        <v>144</v>
      </c>
    </row>
    <row r="213" spans="2:65" s="1" customFormat="1" ht="31.5" customHeight="1" x14ac:dyDescent="0.3">
      <c r="B213" s="32"/>
      <c r="C213" s="148" t="s">
        <v>334</v>
      </c>
      <c r="D213" s="148" t="s">
        <v>145</v>
      </c>
      <c r="E213" s="149" t="s">
        <v>303</v>
      </c>
      <c r="F213" s="248" t="s">
        <v>304</v>
      </c>
      <c r="G213" s="249"/>
      <c r="H213" s="249"/>
      <c r="I213" s="249"/>
      <c r="J213" s="150" t="s">
        <v>148</v>
      </c>
      <c r="K213" s="151">
        <v>30.251000000000001</v>
      </c>
      <c r="L213" s="274"/>
      <c r="M213" s="275"/>
      <c r="N213" s="250">
        <f>ROUND(L213*K213,2)</f>
        <v>0</v>
      </c>
      <c r="O213" s="249"/>
      <c r="P213" s="249"/>
      <c r="Q213" s="249"/>
      <c r="R213" s="34"/>
      <c r="T213" s="152" t="s">
        <v>19</v>
      </c>
      <c r="U213" s="41" t="s">
        <v>45</v>
      </c>
      <c r="V213" s="153">
        <v>0.59899999999999998</v>
      </c>
      <c r="W213" s="153">
        <f>V213*K213</f>
        <v>18.120349000000001</v>
      </c>
      <c r="X213" s="153">
        <v>3.0000000000000001E-5</v>
      </c>
      <c r="Y213" s="153">
        <f>X213*K213</f>
        <v>9.0753000000000003E-4</v>
      </c>
      <c r="Z213" s="153">
        <v>0</v>
      </c>
      <c r="AA213" s="154">
        <f>Z213*K213</f>
        <v>0</v>
      </c>
      <c r="AR213" s="18" t="s">
        <v>225</v>
      </c>
      <c r="AT213" s="18" t="s">
        <v>145</v>
      </c>
      <c r="AU213" s="18" t="s">
        <v>99</v>
      </c>
      <c r="AY213" s="18" t="s">
        <v>144</v>
      </c>
      <c r="BE213" s="155">
        <f>IF(U213="základní",N213,0)</f>
        <v>0</v>
      </c>
      <c r="BF213" s="155">
        <f>IF(U213="snížená",N213,0)</f>
        <v>0</v>
      </c>
      <c r="BG213" s="155">
        <f>IF(U213="zákl. přenesená",N213,0)</f>
        <v>0</v>
      </c>
      <c r="BH213" s="155">
        <f>IF(U213="sníž. přenesená",N213,0)</f>
        <v>0</v>
      </c>
      <c r="BI213" s="155">
        <f>IF(U213="nulová",N213,0)</f>
        <v>0</v>
      </c>
      <c r="BJ213" s="18" t="s">
        <v>21</v>
      </c>
      <c r="BK213" s="155">
        <f>ROUND(L213*K213,2)</f>
        <v>0</v>
      </c>
      <c r="BL213" s="18" t="s">
        <v>225</v>
      </c>
      <c r="BM213" s="18" t="s">
        <v>639</v>
      </c>
    </row>
    <row r="214" spans="2:65" s="10" customFormat="1" ht="22.5" customHeight="1" x14ac:dyDescent="0.3">
      <c r="B214" s="156"/>
      <c r="C214" s="157"/>
      <c r="D214" s="157"/>
      <c r="E214" s="158" t="s">
        <v>19</v>
      </c>
      <c r="F214" s="251" t="s">
        <v>603</v>
      </c>
      <c r="G214" s="252"/>
      <c r="H214" s="252"/>
      <c r="I214" s="252"/>
      <c r="J214" s="157"/>
      <c r="K214" s="159">
        <v>30.251000000000001</v>
      </c>
      <c r="L214" s="157"/>
      <c r="M214" s="157"/>
      <c r="N214" s="157"/>
      <c r="O214" s="157"/>
      <c r="P214" s="157"/>
      <c r="Q214" s="157"/>
      <c r="R214" s="160"/>
      <c r="T214" s="161"/>
      <c r="U214" s="157"/>
      <c r="V214" s="157"/>
      <c r="W214" s="157"/>
      <c r="X214" s="157"/>
      <c r="Y214" s="157"/>
      <c r="Z214" s="157"/>
      <c r="AA214" s="162"/>
      <c r="AT214" s="163" t="s">
        <v>152</v>
      </c>
      <c r="AU214" s="163" t="s">
        <v>99</v>
      </c>
      <c r="AV214" s="10" t="s">
        <v>99</v>
      </c>
      <c r="AW214" s="10" t="s">
        <v>37</v>
      </c>
      <c r="AX214" s="10" t="s">
        <v>21</v>
      </c>
      <c r="AY214" s="163" t="s">
        <v>144</v>
      </c>
    </row>
    <row r="215" spans="2:65" s="1" customFormat="1" ht="22.5" customHeight="1" x14ac:dyDescent="0.3">
      <c r="B215" s="32"/>
      <c r="C215" s="180" t="s">
        <v>338</v>
      </c>
      <c r="D215" s="180" t="s">
        <v>239</v>
      </c>
      <c r="E215" s="181" t="s">
        <v>640</v>
      </c>
      <c r="F215" s="258" t="s">
        <v>641</v>
      </c>
      <c r="G215" s="259"/>
      <c r="H215" s="259"/>
      <c r="I215" s="259"/>
      <c r="J215" s="182" t="s">
        <v>309</v>
      </c>
      <c r="K215" s="183">
        <v>48.402000000000001</v>
      </c>
      <c r="L215" s="276"/>
      <c r="M215" s="277"/>
      <c r="N215" s="260">
        <f>ROUND(L215*K215,2)</f>
        <v>0</v>
      </c>
      <c r="O215" s="249"/>
      <c r="P215" s="249"/>
      <c r="Q215" s="249"/>
      <c r="R215" s="34"/>
      <c r="T215" s="152" t="s">
        <v>19</v>
      </c>
      <c r="U215" s="41" t="s">
        <v>45</v>
      </c>
      <c r="V215" s="153">
        <v>0</v>
      </c>
      <c r="W215" s="153">
        <f>V215*K215</f>
        <v>0</v>
      </c>
      <c r="X215" s="153">
        <v>7.6000000000000004E-4</v>
      </c>
      <c r="Y215" s="153">
        <f>X215*K215</f>
        <v>3.6785520000000002E-2</v>
      </c>
      <c r="Z215" s="153">
        <v>0</v>
      </c>
      <c r="AA215" s="154">
        <f>Z215*K215</f>
        <v>0</v>
      </c>
      <c r="AR215" s="18" t="s">
        <v>242</v>
      </c>
      <c r="AT215" s="18" t="s">
        <v>239</v>
      </c>
      <c r="AU215" s="18" t="s">
        <v>99</v>
      </c>
      <c r="AY215" s="18" t="s">
        <v>144</v>
      </c>
      <c r="BE215" s="155">
        <f>IF(U215="základní",N215,0)</f>
        <v>0</v>
      </c>
      <c r="BF215" s="155">
        <f>IF(U215="snížená",N215,0)</f>
        <v>0</v>
      </c>
      <c r="BG215" s="155">
        <f>IF(U215="zákl. přenesená",N215,0)</f>
        <v>0</v>
      </c>
      <c r="BH215" s="155">
        <f>IF(U215="sníž. přenesená",N215,0)</f>
        <v>0</v>
      </c>
      <c r="BI215" s="155">
        <f>IF(U215="nulová",N215,0)</f>
        <v>0</v>
      </c>
      <c r="BJ215" s="18" t="s">
        <v>21</v>
      </c>
      <c r="BK215" s="155">
        <f>ROUND(L215*K215,2)</f>
        <v>0</v>
      </c>
      <c r="BL215" s="18" t="s">
        <v>225</v>
      </c>
      <c r="BM215" s="18" t="s">
        <v>642</v>
      </c>
    </row>
    <row r="216" spans="2:65" s="10" customFormat="1" ht="22.5" customHeight="1" x14ac:dyDescent="0.3">
      <c r="B216" s="156"/>
      <c r="C216" s="157"/>
      <c r="D216" s="157"/>
      <c r="E216" s="158" t="s">
        <v>19</v>
      </c>
      <c r="F216" s="251" t="s">
        <v>643</v>
      </c>
      <c r="G216" s="252"/>
      <c r="H216" s="252"/>
      <c r="I216" s="252"/>
      <c r="J216" s="157"/>
      <c r="K216" s="159">
        <v>48.402000000000001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152</v>
      </c>
      <c r="AU216" s="163" t="s">
        <v>99</v>
      </c>
      <c r="AV216" s="10" t="s">
        <v>99</v>
      </c>
      <c r="AW216" s="10" t="s">
        <v>37</v>
      </c>
      <c r="AX216" s="10" t="s">
        <v>21</v>
      </c>
      <c r="AY216" s="163" t="s">
        <v>144</v>
      </c>
    </row>
    <row r="217" spans="2:65" s="1" customFormat="1" ht="31.5" customHeight="1" x14ac:dyDescent="0.3">
      <c r="B217" s="32"/>
      <c r="C217" s="148" t="s">
        <v>342</v>
      </c>
      <c r="D217" s="148" t="s">
        <v>145</v>
      </c>
      <c r="E217" s="149" t="s">
        <v>313</v>
      </c>
      <c r="F217" s="248" t="s">
        <v>314</v>
      </c>
      <c r="G217" s="249"/>
      <c r="H217" s="249"/>
      <c r="I217" s="249"/>
      <c r="J217" s="150" t="s">
        <v>148</v>
      </c>
      <c r="K217" s="151">
        <v>30.251000000000001</v>
      </c>
      <c r="L217" s="274"/>
      <c r="M217" s="275"/>
      <c r="N217" s="250">
        <f>ROUND(L217*K217,2)</f>
        <v>0</v>
      </c>
      <c r="O217" s="249"/>
      <c r="P217" s="249"/>
      <c r="Q217" s="249"/>
      <c r="R217" s="34"/>
      <c r="T217" s="152" t="s">
        <v>19</v>
      </c>
      <c r="U217" s="41" t="s">
        <v>45</v>
      </c>
      <c r="V217" s="153">
        <v>0.1</v>
      </c>
      <c r="W217" s="153">
        <f>V217*K217</f>
        <v>3.0251000000000001</v>
      </c>
      <c r="X217" s="153">
        <v>4.2999999999999999E-4</v>
      </c>
      <c r="Y217" s="153">
        <f>X217*K217</f>
        <v>1.3007930000000001E-2</v>
      </c>
      <c r="Z217" s="153">
        <v>0</v>
      </c>
      <c r="AA217" s="154">
        <f>Z217*K217</f>
        <v>0</v>
      </c>
      <c r="AR217" s="18" t="s">
        <v>225</v>
      </c>
      <c r="AT217" s="18" t="s">
        <v>145</v>
      </c>
      <c r="AU217" s="18" t="s">
        <v>99</v>
      </c>
      <c r="AY217" s="18" t="s">
        <v>144</v>
      </c>
      <c r="BE217" s="155">
        <f>IF(U217="základní",N217,0)</f>
        <v>0</v>
      </c>
      <c r="BF217" s="155">
        <f>IF(U217="snížená",N217,0)</f>
        <v>0</v>
      </c>
      <c r="BG217" s="155">
        <f>IF(U217="zákl. přenesená",N217,0)</f>
        <v>0</v>
      </c>
      <c r="BH217" s="155">
        <f>IF(U217="sníž. přenesená",N217,0)</f>
        <v>0</v>
      </c>
      <c r="BI217" s="155">
        <f>IF(U217="nulová",N217,0)</f>
        <v>0</v>
      </c>
      <c r="BJ217" s="18" t="s">
        <v>21</v>
      </c>
      <c r="BK217" s="155">
        <f>ROUND(L217*K217,2)</f>
        <v>0</v>
      </c>
      <c r="BL217" s="18" t="s">
        <v>225</v>
      </c>
      <c r="BM217" s="18" t="s">
        <v>644</v>
      </c>
    </row>
    <row r="218" spans="2:65" s="10" customFormat="1" ht="22.5" customHeight="1" x14ac:dyDescent="0.3">
      <c r="B218" s="156"/>
      <c r="C218" s="157"/>
      <c r="D218" s="157"/>
      <c r="E218" s="158" t="s">
        <v>19</v>
      </c>
      <c r="F218" s="251" t="s">
        <v>603</v>
      </c>
      <c r="G218" s="252"/>
      <c r="H218" s="252"/>
      <c r="I218" s="252"/>
      <c r="J218" s="157"/>
      <c r="K218" s="159">
        <v>30.251000000000001</v>
      </c>
      <c r="L218" s="157"/>
      <c r="M218" s="157"/>
      <c r="N218" s="157"/>
      <c r="O218" s="157"/>
      <c r="P218" s="157"/>
      <c r="Q218" s="157"/>
      <c r="R218" s="160"/>
      <c r="T218" s="161"/>
      <c r="U218" s="157"/>
      <c r="V218" s="157"/>
      <c r="W218" s="157"/>
      <c r="X218" s="157"/>
      <c r="Y218" s="157"/>
      <c r="Z218" s="157"/>
      <c r="AA218" s="162"/>
      <c r="AT218" s="163" t="s">
        <v>152</v>
      </c>
      <c r="AU218" s="163" t="s">
        <v>99</v>
      </c>
      <c r="AV218" s="10" t="s">
        <v>99</v>
      </c>
      <c r="AW218" s="10" t="s">
        <v>37</v>
      </c>
      <c r="AX218" s="10" t="s">
        <v>21</v>
      </c>
      <c r="AY218" s="163" t="s">
        <v>144</v>
      </c>
    </row>
    <row r="219" spans="2:65" s="1" customFormat="1" ht="22.5" customHeight="1" x14ac:dyDescent="0.3">
      <c r="B219" s="32"/>
      <c r="C219" s="180" t="s">
        <v>347</v>
      </c>
      <c r="D219" s="180" t="s">
        <v>239</v>
      </c>
      <c r="E219" s="181" t="s">
        <v>317</v>
      </c>
      <c r="F219" s="258" t="s">
        <v>645</v>
      </c>
      <c r="G219" s="259"/>
      <c r="H219" s="259"/>
      <c r="I219" s="259"/>
      <c r="J219" s="182" t="s">
        <v>148</v>
      </c>
      <c r="K219" s="183">
        <v>33.276000000000003</v>
      </c>
      <c r="L219" s="276"/>
      <c r="M219" s="277"/>
      <c r="N219" s="260">
        <f>ROUND(L219*K219,2)</f>
        <v>0</v>
      </c>
      <c r="O219" s="249"/>
      <c r="P219" s="249"/>
      <c r="Q219" s="249"/>
      <c r="R219" s="34"/>
      <c r="T219" s="152" t="s">
        <v>19</v>
      </c>
      <c r="U219" s="41" t="s">
        <v>45</v>
      </c>
      <c r="V219" s="153">
        <v>0</v>
      </c>
      <c r="W219" s="153">
        <f>V219*K219</f>
        <v>0</v>
      </c>
      <c r="X219" s="153">
        <v>8.9999999999999993E-3</v>
      </c>
      <c r="Y219" s="153">
        <f>X219*K219</f>
        <v>0.29948400000000003</v>
      </c>
      <c r="Z219" s="153">
        <v>0</v>
      </c>
      <c r="AA219" s="154">
        <f>Z219*K219</f>
        <v>0</v>
      </c>
      <c r="AR219" s="18" t="s">
        <v>242</v>
      </c>
      <c r="AT219" s="18" t="s">
        <v>239</v>
      </c>
      <c r="AU219" s="18" t="s">
        <v>99</v>
      </c>
      <c r="AY219" s="18" t="s">
        <v>144</v>
      </c>
      <c r="BE219" s="155">
        <f>IF(U219="základní",N219,0)</f>
        <v>0</v>
      </c>
      <c r="BF219" s="155">
        <f>IF(U219="snížená",N219,0)</f>
        <v>0</v>
      </c>
      <c r="BG219" s="155">
        <f>IF(U219="zákl. přenesená",N219,0)</f>
        <v>0</v>
      </c>
      <c r="BH219" s="155">
        <f>IF(U219="sníž. přenesená",N219,0)</f>
        <v>0</v>
      </c>
      <c r="BI219" s="155">
        <f>IF(U219="nulová",N219,0)</f>
        <v>0</v>
      </c>
      <c r="BJ219" s="18" t="s">
        <v>21</v>
      </c>
      <c r="BK219" s="155">
        <f>ROUND(L219*K219,2)</f>
        <v>0</v>
      </c>
      <c r="BL219" s="18" t="s">
        <v>225</v>
      </c>
      <c r="BM219" s="18" t="s">
        <v>646</v>
      </c>
    </row>
    <row r="220" spans="2:65" s="10" customFormat="1" ht="22.5" customHeight="1" x14ac:dyDescent="0.3">
      <c r="B220" s="156"/>
      <c r="C220" s="157"/>
      <c r="D220" s="157"/>
      <c r="E220" s="158" t="s">
        <v>19</v>
      </c>
      <c r="F220" s="251" t="s">
        <v>603</v>
      </c>
      <c r="G220" s="252"/>
      <c r="H220" s="252"/>
      <c r="I220" s="252"/>
      <c r="J220" s="157"/>
      <c r="K220" s="159">
        <v>30.251000000000001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152</v>
      </c>
      <c r="AU220" s="163" t="s">
        <v>99</v>
      </c>
      <c r="AV220" s="10" t="s">
        <v>99</v>
      </c>
      <c r="AW220" s="10" t="s">
        <v>37</v>
      </c>
      <c r="AX220" s="10" t="s">
        <v>21</v>
      </c>
      <c r="AY220" s="163" t="s">
        <v>144</v>
      </c>
    </row>
    <row r="221" spans="2:65" s="1" customFormat="1" ht="22.5" customHeight="1" x14ac:dyDescent="0.3">
      <c r="B221" s="32"/>
      <c r="C221" s="148" t="s">
        <v>353</v>
      </c>
      <c r="D221" s="148" t="s">
        <v>145</v>
      </c>
      <c r="E221" s="149" t="s">
        <v>321</v>
      </c>
      <c r="F221" s="248" t="s">
        <v>322</v>
      </c>
      <c r="G221" s="249"/>
      <c r="H221" s="249"/>
      <c r="I221" s="249"/>
      <c r="J221" s="150" t="s">
        <v>148</v>
      </c>
      <c r="K221" s="151">
        <v>36.444000000000003</v>
      </c>
      <c r="L221" s="274"/>
      <c r="M221" s="275"/>
      <c r="N221" s="250">
        <f>ROUND(L221*K221,2)</f>
        <v>0</v>
      </c>
      <c r="O221" s="249"/>
      <c r="P221" s="249"/>
      <c r="Q221" s="249"/>
      <c r="R221" s="34"/>
      <c r="T221" s="152" t="s">
        <v>19</v>
      </c>
      <c r="U221" s="41" t="s">
        <v>45</v>
      </c>
      <c r="V221" s="153">
        <v>3.2000000000000001E-2</v>
      </c>
      <c r="W221" s="153">
        <f>V221*K221</f>
        <v>1.1662080000000001</v>
      </c>
      <c r="X221" s="153">
        <v>1E-4</v>
      </c>
      <c r="Y221" s="153">
        <f>X221*K221</f>
        <v>3.6444000000000003E-3</v>
      </c>
      <c r="Z221" s="153">
        <v>0</v>
      </c>
      <c r="AA221" s="154">
        <f>Z221*K221</f>
        <v>0</v>
      </c>
      <c r="AR221" s="18" t="s">
        <v>225</v>
      </c>
      <c r="AT221" s="18" t="s">
        <v>145</v>
      </c>
      <c r="AU221" s="18" t="s">
        <v>99</v>
      </c>
      <c r="AY221" s="18" t="s">
        <v>144</v>
      </c>
      <c r="BE221" s="155">
        <f>IF(U221="základní",N221,0)</f>
        <v>0</v>
      </c>
      <c r="BF221" s="155">
        <f>IF(U221="snížená",N221,0)</f>
        <v>0</v>
      </c>
      <c r="BG221" s="155">
        <f>IF(U221="zákl. přenesená",N221,0)</f>
        <v>0</v>
      </c>
      <c r="BH221" s="155">
        <f>IF(U221="sníž. přenesená",N221,0)</f>
        <v>0</v>
      </c>
      <c r="BI221" s="155">
        <f>IF(U221="nulová",N221,0)</f>
        <v>0</v>
      </c>
      <c r="BJ221" s="18" t="s">
        <v>21</v>
      </c>
      <c r="BK221" s="155">
        <f>ROUND(L221*K221,2)</f>
        <v>0</v>
      </c>
      <c r="BL221" s="18" t="s">
        <v>225</v>
      </c>
      <c r="BM221" s="18" t="s">
        <v>647</v>
      </c>
    </row>
    <row r="222" spans="2:65" s="10" customFormat="1" ht="22.5" customHeight="1" x14ac:dyDescent="0.3">
      <c r="B222" s="156"/>
      <c r="C222" s="157"/>
      <c r="D222" s="157"/>
      <c r="E222" s="158" t="s">
        <v>19</v>
      </c>
      <c r="F222" s="251" t="s">
        <v>603</v>
      </c>
      <c r="G222" s="252"/>
      <c r="H222" s="252"/>
      <c r="I222" s="252"/>
      <c r="J222" s="157"/>
      <c r="K222" s="159">
        <v>30.251000000000001</v>
      </c>
      <c r="L222" s="157"/>
      <c r="M222" s="157"/>
      <c r="N222" s="157"/>
      <c r="O222" s="157"/>
      <c r="P222" s="157"/>
      <c r="Q222" s="157"/>
      <c r="R222" s="160"/>
      <c r="T222" s="161"/>
      <c r="U222" s="157"/>
      <c r="V222" s="157"/>
      <c r="W222" s="157"/>
      <c r="X222" s="157"/>
      <c r="Y222" s="157"/>
      <c r="Z222" s="157"/>
      <c r="AA222" s="162"/>
      <c r="AT222" s="163" t="s">
        <v>152</v>
      </c>
      <c r="AU222" s="163" t="s">
        <v>99</v>
      </c>
      <c r="AV222" s="10" t="s">
        <v>99</v>
      </c>
      <c r="AW222" s="10" t="s">
        <v>37</v>
      </c>
      <c r="AX222" s="10" t="s">
        <v>80</v>
      </c>
      <c r="AY222" s="163" t="s">
        <v>144</v>
      </c>
    </row>
    <row r="223" spans="2:65" s="10" customFormat="1" ht="22.5" customHeight="1" x14ac:dyDescent="0.3">
      <c r="B223" s="156"/>
      <c r="C223" s="157"/>
      <c r="D223" s="157"/>
      <c r="E223" s="158" t="s">
        <v>19</v>
      </c>
      <c r="F223" s="253" t="s">
        <v>638</v>
      </c>
      <c r="G223" s="252"/>
      <c r="H223" s="252"/>
      <c r="I223" s="252"/>
      <c r="J223" s="157"/>
      <c r="K223" s="159">
        <v>6.1929999999999996</v>
      </c>
      <c r="L223" s="157"/>
      <c r="M223" s="157"/>
      <c r="N223" s="157"/>
      <c r="O223" s="157"/>
      <c r="P223" s="157"/>
      <c r="Q223" s="157"/>
      <c r="R223" s="160"/>
      <c r="T223" s="161"/>
      <c r="U223" s="157"/>
      <c r="V223" s="157"/>
      <c r="W223" s="157"/>
      <c r="X223" s="157"/>
      <c r="Y223" s="157"/>
      <c r="Z223" s="157"/>
      <c r="AA223" s="162"/>
      <c r="AT223" s="163" t="s">
        <v>152</v>
      </c>
      <c r="AU223" s="163" t="s">
        <v>99</v>
      </c>
      <c r="AV223" s="10" t="s">
        <v>99</v>
      </c>
      <c r="AW223" s="10" t="s">
        <v>37</v>
      </c>
      <c r="AX223" s="10" t="s">
        <v>80</v>
      </c>
      <c r="AY223" s="163" t="s">
        <v>144</v>
      </c>
    </row>
    <row r="224" spans="2:65" s="11" customFormat="1" ht="22.5" customHeight="1" x14ac:dyDescent="0.3">
      <c r="B224" s="164"/>
      <c r="C224" s="165"/>
      <c r="D224" s="165"/>
      <c r="E224" s="166" t="s">
        <v>19</v>
      </c>
      <c r="F224" s="254" t="s">
        <v>155</v>
      </c>
      <c r="G224" s="255"/>
      <c r="H224" s="255"/>
      <c r="I224" s="255"/>
      <c r="J224" s="165"/>
      <c r="K224" s="167">
        <v>36.444000000000003</v>
      </c>
      <c r="L224" s="165"/>
      <c r="M224" s="165"/>
      <c r="N224" s="165"/>
      <c r="O224" s="165"/>
      <c r="P224" s="165"/>
      <c r="Q224" s="165"/>
      <c r="R224" s="168"/>
      <c r="T224" s="169"/>
      <c r="U224" s="165"/>
      <c r="V224" s="165"/>
      <c r="W224" s="165"/>
      <c r="X224" s="165"/>
      <c r="Y224" s="165"/>
      <c r="Z224" s="165"/>
      <c r="AA224" s="170"/>
      <c r="AT224" s="171" t="s">
        <v>152</v>
      </c>
      <c r="AU224" s="171" t="s">
        <v>99</v>
      </c>
      <c r="AV224" s="11" t="s">
        <v>149</v>
      </c>
      <c r="AW224" s="11" t="s">
        <v>37</v>
      </c>
      <c r="AX224" s="11" t="s">
        <v>21</v>
      </c>
      <c r="AY224" s="171" t="s">
        <v>144</v>
      </c>
    </row>
    <row r="225" spans="2:65" s="1" customFormat="1" ht="31.5" customHeight="1" x14ac:dyDescent="0.3">
      <c r="B225" s="32"/>
      <c r="C225" s="148" t="s">
        <v>357</v>
      </c>
      <c r="D225" s="148" t="s">
        <v>145</v>
      </c>
      <c r="E225" s="149" t="s">
        <v>326</v>
      </c>
      <c r="F225" s="248" t="s">
        <v>327</v>
      </c>
      <c r="G225" s="249"/>
      <c r="H225" s="249"/>
      <c r="I225" s="249"/>
      <c r="J225" s="150" t="s">
        <v>148</v>
      </c>
      <c r="K225" s="151">
        <v>6.1929999999999996</v>
      </c>
      <c r="L225" s="274"/>
      <c r="M225" s="275"/>
      <c r="N225" s="250">
        <f>ROUND(L225*K225,2)</f>
        <v>0</v>
      </c>
      <c r="O225" s="249"/>
      <c r="P225" s="249"/>
      <c r="Q225" s="249"/>
      <c r="R225" s="34"/>
      <c r="T225" s="152" t="s">
        <v>19</v>
      </c>
      <c r="U225" s="41" t="s">
        <v>45</v>
      </c>
      <c r="V225" s="153">
        <v>0.20100000000000001</v>
      </c>
      <c r="W225" s="153">
        <f>V225*K225</f>
        <v>1.244793</v>
      </c>
      <c r="X225" s="153">
        <v>0</v>
      </c>
      <c r="Y225" s="153">
        <f>X225*K225</f>
        <v>0</v>
      </c>
      <c r="Z225" s="153">
        <v>2.835E-2</v>
      </c>
      <c r="AA225" s="154">
        <f>Z225*K225</f>
        <v>0.17557154999999999</v>
      </c>
      <c r="AR225" s="18" t="s">
        <v>225</v>
      </c>
      <c r="AT225" s="18" t="s">
        <v>145</v>
      </c>
      <c r="AU225" s="18" t="s">
        <v>99</v>
      </c>
      <c r="AY225" s="18" t="s">
        <v>144</v>
      </c>
      <c r="BE225" s="155">
        <f>IF(U225="základní",N225,0)</f>
        <v>0</v>
      </c>
      <c r="BF225" s="155">
        <f>IF(U225="snížená",N225,0)</f>
        <v>0</v>
      </c>
      <c r="BG225" s="155">
        <f>IF(U225="zákl. přenesená",N225,0)</f>
        <v>0</v>
      </c>
      <c r="BH225" s="155">
        <f>IF(U225="sníž. přenesená",N225,0)</f>
        <v>0</v>
      </c>
      <c r="BI225" s="155">
        <f>IF(U225="nulová",N225,0)</f>
        <v>0</v>
      </c>
      <c r="BJ225" s="18" t="s">
        <v>21</v>
      </c>
      <c r="BK225" s="155">
        <f>ROUND(L225*K225,2)</f>
        <v>0</v>
      </c>
      <c r="BL225" s="18" t="s">
        <v>225</v>
      </c>
      <c r="BM225" s="18" t="s">
        <v>648</v>
      </c>
    </row>
    <row r="226" spans="2:65" s="10" customFormat="1" ht="22.5" customHeight="1" x14ac:dyDescent="0.3">
      <c r="B226" s="156"/>
      <c r="C226" s="157"/>
      <c r="D226" s="157"/>
      <c r="E226" s="158" t="s">
        <v>19</v>
      </c>
      <c r="F226" s="251" t="s">
        <v>638</v>
      </c>
      <c r="G226" s="252"/>
      <c r="H226" s="252"/>
      <c r="I226" s="252"/>
      <c r="J226" s="157"/>
      <c r="K226" s="159">
        <v>6.1929999999999996</v>
      </c>
      <c r="L226" s="157"/>
      <c r="M226" s="157"/>
      <c r="N226" s="157"/>
      <c r="O226" s="157"/>
      <c r="P226" s="157"/>
      <c r="Q226" s="157"/>
      <c r="R226" s="160"/>
      <c r="T226" s="161"/>
      <c r="U226" s="157"/>
      <c r="V226" s="157"/>
      <c r="W226" s="157"/>
      <c r="X226" s="157"/>
      <c r="Y226" s="157"/>
      <c r="Z226" s="157"/>
      <c r="AA226" s="162"/>
      <c r="AT226" s="163" t="s">
        <v>152</v>
      </c>
      <c r="AU226" s="163" t="s">
        <v>99</v>
      </c>
      <c r="AV226" s="10" t="s">
        <v>99</v>
      </c>
      <c r="AW226" s="10" t="s">
        <v>37</v>
      </c>
      <c r="AX226" s="10" t="s">
        <v>21</v>
      </c>
      <c r="AY226" s="163" t="s">
        <v>144</v>
      </c>
    </row>
    <row r="227" spans="2:65" s="1" customFormat="1" ht="31.5" customHeight="1" x14ac:dyDescent="0.3">
      <c r="B227" s="32"/>
      <c r="C227" s="148" t="s">
        <v>361</v>
      </c>
      <c r="D227" s="148" t="s">
        <v>145</v>
      </c>
      <c r="E227" s="149" t="s">
        <v>354</v>
      </c>
      <c r="F227" s="248" t="s">
        <v>355</v>
      </c>
      <c r="G227" s="249"/>
      <c r="H227" s="249"/>
      <c r="I227" s="249"/>
      <c r="J227" s="150" t="s">
        <v>194</v>
      </c>
      <c r="K227" s="151">
        <v>0.56599999999999995</v>
      </c>
      <c r="L227" s="274"/>
      <c r="M227" s="275"/>
      <c r="N227" s="250">
        <f>ROUND(L227*K227,2)</f>
        <v>0</v>
      </c>
      <c r="O227" s="249"/>
      <c r="P227" s="249"/>
      <c r="Q227" s="249"/>
      <c r="R227" s="34"/>
      <c r="T227" s="152" t="s">
        <v>19</v>
      </c>
      <c r="U227" s="41" t="s">
        <v>45</v>
      </c>
      <c r="V227" s="153">
        <v>2.5049999999999999</v>
      </c>
      <c r="W227" s="153">
        <f>V227*K227</f>
        <v>1.4178299999999997</v>
      </c>
      <c r="X227" s="153">
        <v>0</v>
      </c>
      <c r="Y227" s="153">
        <f>X227*K227</f>
        <v>0</v>
      </c>
      <c r="Z227" s="153">
        <v>0</v>
      </c>
      <c r="AA227" s="154">
        <f>Z227*K227</f>
        <v>0</v>
      </c>
      <c r="AR227" s="18" t="s">
        <v>225</v>
      </c>
      <c r="AT227" s="18" t="s">
        <v>145</v>
      </c>
      <c r="AU227" s="18" t="s">
        <v>99</v>
      </c>
      <c r="AY227" s="18" t="s">
        <v>144</v>
      </c>
      <c r="BE227" s="155">
        <f>IF(U227="základní",N227,0)</f>
        <v>0</v>
      </c>
      <c r="BF227" s="155">
        <f>IF(U227="snížená",N227,0)</f>
        <v>0</v>
      </c>
      <c r="BG227" s="155">
        <f>IF(U227="zákl. přenesená",N227,0)</f>
        <v>0</v>
      </c>
      <c r="BH227" s="155">
        <f>IF(U227="sníž. přenesená",N227,0)</f>
        <v>0</v>
      </c>
      <c r="BI227" s="155">
        <f>IF(U227="nulová",N227,0)</f>
        <v>0</v>
      </c>
      <c r="BJ227" s="18" t="s">
        <v>21</v>
      </c>
      <c r="BK227" s="155">
        <f>ROUND(L227*K227,2)</f>
        <v>0</v>
      </c>
      <c r="BL227" s="18" t="s">
        <v>225</v>
      </c>
      <c r="BM227" s="18" t="s">
        <v>649</v>
      </c>
    </row>
    <row r="228" spans="2:65" s="1" customFormat="1" ht="31.5" customHeight="1" x14ac:dyDescent="0.3">
      <c r="B228" s="32"/>
      <c r="C228" s="148" t="s">
        <v>365</v>
      </c>
      <c r="D228" s="148" t="s">
        <v>145</v>
      </c>
      <c r="E228" s="149" t="s">
        <v>358</v>
      </c>
      <c r="F228" s="248" t="s">
        <v>359</v>
      </c>
      <c r="G228" s="249"/>
      <c r="H228" s="249"/>
      <c r="I228" s="249"/>
      <c r="J228" s="150" t="s">
        <v>194</v>
      </c>
      <c r="K228" s="151">
        <v>0.56599999999999995</v>
      </c>
      <c r="L228" s="274"/>
      <c r="M228" s="275"/>
      <c r="N228" s="250">
        <f>ROUND(L228*K228,2)</f>
        <v>0</v>
      </c>
      <c r="O228" s="249"/>
      <c r="P228" s="249"/>
      <c r="Q228" s="249"/>
      <c r="R228" s="34"/>
      <c r="T228" s="152" t="s">
        <v>19</v>
      </c>
      <c r="U228" s="41" t="s">
        <v>45</v>
      </c>
      <c r="V228" s="153">
        <v>1.32</v>
      </c>
      <c r="W228" s="153">
        <f>V228*K228</f>
        <v>0.74712000000000001</v>
      </c>
      <c r="X228" s="153">
        <v>0</v>
      </c>
      <c r="Y228" s="153">
        <f>X228*K228</f>
        <v>0</v>
      </c>
      <c r="Z228" s="153">
        <v>0</v>
      </c>
      <c r="AA228" s="154">
        <f>Z228*K228</f>
        <v>0</v>
      </c>
      <c r="AR228" s="18" t="s">
        <v>225</v>
      </c>
      <c r="AT228" s="18" t="s">
        <v>145</v>
      </c>
      <c r="AU228" s="18" t="s">
        <v>99</v>
      </c>
      <c r="AY228" s="18" t="s">
        <v>144</v>
      </c>
      <c r="BE228" s="155">
        <f>IF(U228="základní",N228,0)</f>
        <v>0</v>
      </c>
      <c r="BF228" s="155">
        <f>IF(U228="snížená",N228,0)</f>
        <v>0</v>
      </c>
      <c r="BG228" s="155">
        <f>IF(U228="zákl. přenesená",N228,0)</f>
        <v>0</v>
      </c>
      <c r="BH228" s="155">
        <f>IF(U228="sníž. přenesená",N228,0)</f>
        <v>0</v>
      </c>
      <c r="BI228" s="155">
        <f>IF(U228="nulová",N228,0)</f>
        <v>0</v>
      </c>
      <c r="BJ228" s="18" t="s">
        <v>21</v>
      </c>
      <c r="BK228" s="155">
        <f>ROUND(L228*K228,2)</f>
        <v>0</v>
      </c>
      <c r="BL228" s="18" t="s">
        <v>225</v>
      </c>
      <c r="BM228" s="18" t="s">
        <v>650</v>
      </c>
    </row>
    <row r="229" spans="2:65" s="1" customFormat="1" ht="31.5" customHeight="1" x14ac:dyDescent="0.3">
      <c r="B229" s="32"/>
      <c r="C229" s="148" t="s">
        <v>371</v>
      </c>
      <c r="D229" s="148" t="s">
        <v>145</v>
      </c>
      <c r="E229" s="149" t="s">
        <v>362</v>
      </c>
      <c r="F229" s="248" t="s">
        <v>363</v>
      </c>
      <c r="G229" s="249"/>
      <c r="H229" s="249"/>
      <c r="I229" s="249"/>
      <c r="J229" s="150" t="s">
        <v>194</v>
      </c>
      <c r="K229" s="151">
        <v>0.56599999999999995</v>
      </c>
      <c r="L229" s="274"/>
      <c r="M229" s="275"/>
      <c r="N229" s="250">
        <f>ROUND(L229*K229,2)</f>
        <v>0</v>
      </c>
      <c r="O229" s="249"/>
      <c r="P229" s="249"/>
      <c r="Q229" s="249"/>
      <c r="R229" s="34"/>
      <c r="T229" s="152" t="s">
        <v>19</v>
      </c>
      <c r="U229" s="41" t="s">
        <v>45</v>
      </c>
      <c r="V229" s="153">
        <v>0.88400000000000001</v>
      </c>
      <c r="W229" s="153">
        <f>V229*K229</f>
        <v>0.50034400000000001</v>
      </c>
      <c r="X229" s="153">
        <v>0</v>
      </c>
      <c r="Y229" s="153">
        <f>X229*K229</f>
        <v>0</v>
      </c>
      <c r="Z229" s="153">
        <v>0</v>
      </c>
      <c r="AA229" s="154">
        <f>Z229*K229</f>
        <v>0</v>
      </c>
      <c r="AR229" s="18" t="s">
        <v>225</v>
      </c>
      <c r="AT229" s="18" t="s">
        <v>145</v>
      </c>
      <c r="AU229" s="18" t="s">
        <v>99</v>
      </c>
      <c r="AY229" s="18" t="s">
        <v>144</v>
      </c>
      <c r="BE229" s="155">
        <f>IF(U229="základní",N229,0)</f>
        <v>0</v>
      </c>
      <c r="BF229" s="155">
        <f>IF(U229="snížená",N229,0)</f>
        <v>0</v>
      </c>
      <c r="BG229" s="155">
        <f>IF(U229="zákl. přenesená",N229,0)</f>
        <v>0</v>
      </c>
      <c r="BH229" s="155">
        <f>IF(U229="sníž. přenesená",N229,0)</f>
        <v>0</v>
      </c>
      <c r="BI229" s="155">
        <f>IF(U229="nulová",N229,0)</f>
        <v>0</v>
      </c>
      <c r="BJ229" s="18" t="s">
        <v>21</v>
      </c>
      <c r="BK229" s="155">
        <f>ROUND(L229*K229,2)</f>
        <v>0</v>
      </c>
      <c r="BL229" s="18" t="s">
        <v>225</v>
      </c>
      <c r="BM229" s="18" t="s">
        <v>651</v>
      </c>
    </row>
    <row r="230" spans="2:65" s="9" customFormat="1" ht="29.85" customHeight="1" x14ac:dyDescent="0.3">
      <c r="B230" s="137"/>
      <c r="C230" s="138"/>
      <c r="D230" s="147" t="s">
        <v>124</v>
      </c>
      <c r="E230" s="147"/>
      <c r="F230" s="147"/>
      <c r="G230" s="147"/>
      <c r="H230" s="147"/>
      <c r="I230" s="147"/>
      <c r="J230" s="147"/>
      <c r="K230" s="147"/>
      <c r="L230" s="147"/>
      <c r="M230" s="147"/>
      <c r="N230" s="271">
        <f>BK230</f>
        <v>0</v>
      </c>
      <c r="O230" s="272"/>
      <c r="P230" s="272"/>
      <c r="Q230" s="272"/>
      <c r="R230" s="140"/>
      <c r="T230" s="141"/>
      <c r="U230" s="138"/>
      <c r="V230" s="138"/>
      <c r="W230" s="142">
        <f>SUM(W231:W244)</f>
        <v>11.301155</v>
      </c>
      <c r="X230" s="138"/>
      <c r="Y230" s="142">
        <f>SUM(Y231:Y244)</f>
        <v>1.0337365000000001</v>
      </c>
      <c r="Z230" s="138"/>
      <c r="AA230" s="143">
        <f>SUM(AA231:AA244)</f>
        <v>0.50147474999999997</v>
      </c>
      <c r="AR230" s="144" t="s">
        <v>99</v>
      </c>
      <c r="AT230" s="145" t="s">
        <v>79</v>
      </c>
      <c r="AU230" s="145" t="s">
        <v>21</v>
      </c>
      <c r="AY230" s="144" t="s">
        <v>144</v>
      </c>
      <c r="BK230" s="146">
        <f>SUM(BK231:BK244)</f>
        <v>0</v>
      </c>
    </row>
    <row r="231" spans="2:65" s="1" customFormat="1" ht="22.5" customHeight="1" x14ac:dyDescent="0.3">
      <c r="B231" s="32"/>
      <c r="C231" s="148" t="s">
        <v>376</v>
      </c>
      <c r="D231" s="148" t="s">
        <v>145</v>
      </c>
      <c r="E231" s="149" t="s">
        <v>366</v>
      </c>
      <c r="F231" s="248" t="s">
        <v>652</v>
      </c>
      <c r="G231" s="249"/>
      <c r="H231" s="249"/>
      <c r="I231" s="249"/>
      <c r="J231" s="150" t="s">
        <v>148</v>
      </c>
      <c r="K231" s="151">
        <v>2.2050000000000001</v>
      </c>
      <c r="L231" s="274"/>
      <c r="M231" s="275"/>
      <c r="N231" s="250">
        <f>ROUND(L231*K231,2)</f>
        <v>0</v>
      </c>
      <c r="O231" s="249"/>
      <c r="P231" s="249"/>
      <c r="Q231" s="249"/>
      <c r="R231" s="34"/>
      <c r="T231" s="152" t="s">
        <v>19</v>
      </c>
      <c r="U231" s="41" t="s">
        <v>45</v>
      </c>
      <c r="V231" s="153">
        <v>0.16400000000000001</v>
      </c>
      <c r="W231" s="153">
        <f>V231*K231</f>
        <v>0.36162000000000005</v>
      </c>
      <c r="X231" s="153">
        <v>1.5299999999999999E-2</v>
      </c>
      <c r="Y231" s="153">
        <f>X231*K231</f>
        <v>3.3736500000000003E-2</v>
      </c>
      <c r="Z231" s="153">
        <v>1.695E-2</v>
      </c>
      <c r="AA231" s="154">
        <f>Z231*K231</f>
        <v>3.7374749999999998E-2</v>
      </c>
      <c r="AR231" s="18" t="s">
        <v>225</v>
      </c>
      <c r="AT231" s="18" t="s">
        <v>145</v>
      </c>
      <c r="AU231" s="18" t="s">
        <v>99</v>
      </c>
      <c r="AY231" s="18" t="s">
        <v>144</v>
      </c>
      <c r="BE231" s="155">
        <f>IF(U231="základní",N231,0)</f>
        <v>0</v>
      </c>
      <c r="BF231" s="155">
        <f>IF(U231="snížená",N231,0)</f>
        <v>0</v>
      </c>
      <c r="BG231" s="155">
        <f>IF(U231="zákl. přenesená",N231,0)</f>
        <v>0</v>
      </c>
      <c r="BH231" s="155">
        <f>IF(U231="sníž. přenesená",N231,0)</f>
        <v>0</v>
      </c>
      <c r="BI231" s="155">
        <f>IF(U231="nulová",N231,0)</f>
        <v>0</v>
      </c>
      <c r="BJ231" s="18" t="s">
        <v>21</v>
      </c>
      <c r="BK231" s="155">
        <f>ROUND(L231*K231,2)</f>
        <v>0</v>
      </c>
      <c r="BL231" s="18" t="s">
        <v>225</v>
      </c>
      <c r="BM231" s="18" t="s">
        <v>653</v>
      </c>
    </row>
    <row r="232" spans="2:65" s="10" customFormat="1" ht="22.5" customHeight="1" x14ac:dyDescent="0.3">
      <c r="B232" s="156"/>
      <c r="C232" s="157"/>
      <c r="D232" s="157"/>
      <c r="E232" s="158" t="s">
        <v>19</v>
      </c>
      <c r="F232" s="251" t="s">
        <v>654</v>
      </c>
      <c r="G232" s="252"/>
      <c r="H232" s="252"/>
      <c r="I232" s="252"/>
      <c r="J232" s="157"/>
      <c r="K232" s="159">
        <v>2.2050000000000001</v>
      </c>
      <c r="L232" s="157"/>
      <c r="M232" s="157"/>
      <c r="N232" s="157"/>
      <c r="O232" s="157"/>
      <c r="P232" s="157"/>
      <c r="Q232" s="157"/>
      <c r="R232" s="160"/>
      <c r="T232" s="161"/>
      <c r="U232" s="157"/>
      <c r="V232" s="157"/>
      <c r="W232" s="157"/>
      <c r="X232" s="157"/>
      <c r="Y232" s="157"/>
      <c r="Z232" s="157"/>
      <c r="AA232" s="162"/>
      <c r="AT232" s="163" t="s">
        <v>152</v>
      </c>
      <c r="AU232" s="163" t="s">
        <v>99</v>
      </c>
      <c r="AV232" s="10" t="s">
        <v>99</v>
      </c>
      <c r="AW232" s="10" t="s">
        <v>37</v>
      </c>
      <c r="AX232" s="10" t="s">
        <v>21</v>
      </c>
      <c r="AY232" s="163" t="s">
        <v>144</v>
      </c>
    </row>
    <row r="233" spans="2:65" s="1" customFormat="1" ht="22.5" customHeight="1" x14ac:dyDescent="0.3">
      <c r="B233" s="32"/>
      <c r="C233" s="148" t="s">
        <v>381</v>
      </c>
      <c r="D233" s="148" t="s">
        <v>145</v>
      </c>
      <c r="E233" s="149" t="s">
        <v>655</v>
      </c>
      <c r="F233" s="248" t="s">
        <v>656</v>
      </c>
      <c r="G233" s="249"/>
      <c r="H233" s="249"/>
      <c r="I233" s="249"/>
      <c r="J233" s="150" t="s">
        <v>148</v>
      </c>
      <c r="K233" s="151">
        <v>2.2050000000000001</v>
      </c>
      <c r="L233" s="274"/>
      <c r="M233" s="275"/>
      <c r="N233" s="250">
        <f>ROUND(L233*K233,2)</f>
        <v>0</v>
      </c>
      <c r="O233" s="249"/>
      <c r="P233" s="249"/>
      <c r="Q233" s="249"/>
      <c r="R233" s="34"/>
      <c r="T233" s="152" t="s">
        <v>19</v>
      </c>
      <c r="U233" s="41" t="s">
        <v>45</v>
      </c>
      <c r="V233" s="153">
        <v>0.42899999999999999</v>
      </c>
      <c r="W233" s="153">
        <f>V233*K233</f>
        <v>0.94594500000000004</v>
      </c>
      <c r="X233" s="153">
        <v>0</v>
      </c>
      <c r="Y233" s="153">
        <f>X233*K233</f>
        <v>0</v>
      </c>
      <c r="Z233" s="153">
        <v>0</v>
      </c>
      <c r="AA233" s="154">
        <f>Z233*K233</f>
        <v>0</v>
      </c>
      <c r="AR233" s="18" t="s">
        <v>225</v>
      </c>
      <c r="AT233" s="18" t="s">
        <v>145</v>
      </c>
      <c r="AU233" s="18" t="s">
        <v>99</v>
      </c>
      <c r="AY233" s="18" t="s">
        <v>144</v>
      </c>
      <c r="BE233" s="155">
        <f>IF(U233="základní",N233,0)</f>
        <v>0</v>
      </c>
      <c r="BF233" s="155">
        <f>IF(U233="snížená",N233,0)</f>
        <v>0</v>
      </c>
      <c r="BG233" s="155">
        <f>IF(U233="zákl. přenesená",N233,0)</f>
        <v>0</v>
      </c>
      <c r="BH233" s="155">
        <f>IF(U233="sníž. přenesená",N233,0)</f>
        <v>0</v>
      </c>
      <c r="BI233" s="155">
        <f>IF(U233="nulová",N233,0)</f>
        <v>0</v>
      </c>
      <c r="BJ233" s="18" t="s">
        <v>21</v>
      </c>
      <c r="BK233" s="155">
        <f>ROUND(L233*K233,2)</f>
        <v>0</v>
      </c>
      <c r="BL233" s="18" t="s">
        <v>225</v>
      </c>
      <c r="BM233" s="18" t="s">
        <v>657</v>
      </c>
    </row>
    <row r="234" spans="2:65" s="10" customFormat="1" ht="22.5" customHeight="1" x14ac:dyDescent="0.3">
      <c r="B234" s="156"/>
      <c r="C234" s="157"/>
      <c r="D234" s="157"/>
      <c r="E234" s="158" t="s">
        <v>19</v>
      </c>
      <c r="F234" s="251" t="s">
        <v>654</v>
      </c>
      <c r="G234" s="252"/>
      <c r="H234" s="252"/>
      <c r="I234" s="252"/>
      <c r="J234" s="157"/>
      <c r="K234" s="159">
        <v>2.2050000000000001</v>
      </c>
      <c r="L234" s="157"/>
      <c r="M234" s="157"/>
      <c r="N234" s="157"/>
      <c r="O234" s="157"/>
      <c r="P234" s="157"/>
      <c r="Q234" s="157"/>
      <c r="R234" s="160"/>
      <c r="T234" s="161"/>
      <c r="U234" s="157"/>
      <c r="V234" s="157"/>
      <c r="W234" s="157"/>
      <c r="X234" s="157"/>
      <c r="Y234" s="157"/>
      <c r="Z234" s="157"/>
      <c r="AA234" s="162"/>
      <c r="AT234" s="163" t="s">
        <v>152</v>
      </c>
      <c r="AU234" s="163" t="s">
        <v>99</v>
      </c>
      <c r="AV234" s="10" t="s">
        <v>99</v>
      </c>
      <c r="AW234" s="10" t="s">
        <v>37</v>
      </c>
      <c r="AX234" s="10" t="s">
        <v>21</v>
      </c>
      <c r="AY234" s="163" t="s">
        <v>144</v>
      </c>
    </row>
    <row r="235" spans="2:65" s="1" customFormat="1" ht="22.5" customHeight="1" x14ac:dyDescent="0.3">
      <c r="B235" s="32"/>
      <c r="C235" s="148" t="s">
        <v>385</v>
      </c>
      <c r="D235" s="148" t="s">
        <v>145</v>
      </c>
      <c r="E235" s="149" t="s">
        <v>372</v>
      </c>
      <c r="F235" s="248" t="s">
        <v>373</v>
      </c>
      <c r="G235" s="249"/>
      <c r="H235" s="249"/>
      <c r="I235" s="249"/>
      <c r="J235" s="150" t="s">
        <v>374</v>
      </c>
      <c r="K235" s="151">
        <v>2</v>
      </c>
      <c r="L235" s="274"/>
      <c r="M235" s="275"/>
      <c r="N235" s="250">
        <f>ROUND(L235*K235,2)</f>
        <v>0</v>
      </c>
      <c r="O235" s="249"/>
      <c r="P235" s="249"/>
      <c r="Q235" s="249"/>
      <c r="R235" s="34"/>
      <c r="T235" s="152" t="s">
        <v>19</v>
      </c>
      <c r="U235" s="41" t="s">
        <v>45</v>
      </c>
      <c r="V235" s="153">
        <v>0.68200000000000005</v>
      </c>
      <c r="W235" s="153">
        <f>V235*K235</f>
        <v>1.3640000000000001</v>
      </c>
      <c r="X235" s="153">
        <v>0</v>
      </c>
      <c r="Y235" s="153">
        <f>X235*K235</f>
        <v>0</v>
      </c>
      <c r="Z235" s="153">
        <v>0</v>
      </c>
      <c r="AA235" s="154">
        <f>Z235*K235</f>
        <v>0</v>
      </c>
      <c r="AR235" s="18" t="s">
        <v>225</v>
      </c>
      <c r="AT235" s="18" t="s">
        <v>145</v>
      </c>
      <c r="AU235" s="18" t="s">
        <v>99</v>
      </c>
      <c r="AY235" s="18" t="s">
        <v>144</v>
      </c>
      <c r="BE235" s="155">
        <f>IF(U235="základní",N235,0)</f>
        <v>0</v>
      </c>
      <c r="BF235" s="155">
        <f>IF(U235="snížená",N235,0)</f>
        <v>0</v>
      </c>
      <c r="BG235" s="155">
        <f>IF(U235="zákl. přenesená",N235,0)</f>
        <v>0</v>
      </c>
      <c r="BH235" s="155">
        <f>IF(U235="sníž. přenesená",N235,0)</f>
        <v>0</v>
      </c>
      <c r="BI235" s="155">
        <f>IF(U235="nulová",N235,0)</f>
        <v>0</v>
      </c>
      <c r="BJ235" s="18" t="s">
        <v>21</v>
      </c>
      <c r="BK235" s="155">
        <f>ROUND(L235*K235,2)</f>
        <v>0</v>
      </c>
      <c r="BL235" s="18" t="s">
        <v>225</v>
      </c>
      <c r="BM235" s="18" t="s">
        <v>658</v>
      </c>
    </row>
    <row r="236" spans="2:65" s="10" customFormat="1" ht="22.5" customHeight="1" x14ac:dyDescent="0.3">
      <c r="B236" s="156"/>
      <c r="C236" s="157"/>
      <c r="D236" s="157"/>
      <c r="E236" s="158" t="s">
        <v>19</v>
      </c>
      <c r="F236" s="251" t="s">
        <v>99</v>
      </c>
      <c r="G236" s="252"/>
      <c r="H236" s="252"/>
      <c r="I236" s="252"/>
      <c r="J236" s="157"/>
      <c r="K236" s="159">
        <v>2</v>
      </c>
      <c r="L236" s="157"/>
      <c r="M236" s="157"/>
      <c r="N236" s="157"/>
      <c r="O236" s="157"/>
      <c r="P236" s="157"/>
      <c r="Q236" s="157"/>
      <c r="R236" s="160"/>
      <c r="T236" s="161"/>
      <c r="U236" s="157"/>
      <c r="V236" s="157"/>
      <c r="W236" s="157"/>
      <c r="X236" s="157"/>
      <c r="Y236" s="157"/>
      <c r="Z236" s="157"/>
      <c r="AA236" s="162"/>
      <c r="AT236" s="163" t="s">
        <v>152</v>
      </c>
      <c r="AU236" s="163" t="s">
        <v>99</v>
      </c>
      <c r="AV236" s="10" t="s">
        <v>99</v>
      </c>
      <c r="AW236" s="10" t="s">
        <v>37</v>
      </c>
      <c r="AX236" s="10" t="s">
        <v>21</v>
      </c>
      <c r="AY236" s="163" t="s">
        <v>144</v>
      </c>
    </row>
    <row r="237" spans="2:65" s="1" customFormat="1" ht="31.5" customHeight="1" x14ac:dyDescent="0.3">
      <c r="B237" s="32"/>
      <c r="C237" s="148" t="s">
        <v>392</v>
      </c>
      <c r="D237" s="148" t="s">
        <v>145</v>
      </c>
      <c r="E237" s="149" t="s">
        <v>377</v>
      </c>
      <c r="F237" s="248" t="s">
        <v>378</v>
      </c>
      <c r="G237" s="249"/>
      <c r="H237" s="249"/>
      <c r="I237" s="249"/>
      <c r="J237" s="150" t="s">
        <v>189</v>
      </c>
      <c r="K237" s="151">
        <v>4</v>
      </c>
      <c r="L237" s="274"/>
      <c r="M237" s="275"/>
      <c r="N237" s="250">
        <f>ROUND(L237*K237,2)</f>
        <v>0</v>
      </c>
      <c r="O237" s="249"/>
      <c r="P237" s="249"/>
      <c r="Q237" s="249"/>
      <c r="R237" s="34"/>
      <c r="T237" s="152" t="s">
        <v>19</v>
      </c>
      <c r="U237" s="41" t="s">
        <v>45</v>
      </c>
      <c r="V237" s="153">
        <v>0.05</v>
      </c>
      <c r="W237" s="153">
        <f>V237*K237</f>
        <v>0.2</v>
      </c>
      <c r="X237" s="153">
        <v>0</v>
      </c>
      <c r="Y237" s="153">
        <f>X237*K237</f>
        <v>0</v>
      </c>
      <c r="Z237" s="153">
        <v>2.4E-2</v>
      </c>
      <c r="AA237" s="154">
        <f>Z237*K237</f>
        <v>9.6000000000000002E-2</v>
      </c>
      <c r="AR237" s="18" t="s">
        <v>225</v>
      </c>
      <c r="AT237" s="18" t="s">
        <v>145</v>
      </c>
      <c r="AU237" s="18" t="s">
        <v>99</v>
      </c>
      <c r="AY237" s="18" t="s">
        <v>144</v>
      </c>
      <c r="BE237" s="155">
        <f>IF(U237="základní",N237,0)</f>
        <v>0</v>
      </c>
      <c r="BF237" s="155">
        <f>IF(U237="snížená",N237,0)</f>
        <v>0</v>
      </c>
      <c r="BG237" s="155">
        <f>IF(U237="zákl. přenesená",N237,0)</f>
        <v>0</v>
      </c>
      <c r="BH237" s="155">
        <f>IF(U237="sníž. přenesená",N237,0)</f>
        <v>0</v>
      </c>
      <c r="BI237" s="155">
        <f>IF(U237="nulová",N237,0)</f>
        <v>0</v>
      </c>
      <c r="BJ237" s="18" t="s">
        <v>21</v>
      </c>
      <c r="BK237" s="155">
        <f>ROUND(L237*K237,2)</f>
        <v>0</v>
      </c>
      <c r="BL237" s="18" t="s">
        <v>225</v>
      </c>
      <c r="BM237" s="18" t="s">
        <v>659</v>
      </c>
    </row>
    <row r="238" spans="2:65" s="10" customFormat="1" ht="22.5" customHeight="1" x14ac:dyDescent="0.3">
      <c r="B238" s="156"/>
      <c r="C238" s="157"/>
      <c r="D238" s="157"/>
      <c r="E238" s="158" t="s">
        <v>19</v>
      </c>
      <c r="F238" s="251" t="s">
        <v>380</v>
      </c>
      <c r="G238" s="252"/>
      <c r="H238" s="252"/>
      <c r="I238" s="252"/>
      <c r="J238" s="157"/>
      <c r="K238" s="159">
        <v>4</v>
      </c>
      <c r="L238" s="157"/>
      <c r="M238" s="157"/>
      <c r="N238" s="157"/>
      <c r="O238" s="157"/>
      <c r="P238" s="157"/>
      <c r="Q238" s="157"/>
      <c r="R238" s="160"/>
      <c r="T238" s="161"/>
      <c r="U238" s="157"/>
      <c r="V238" s="157"/>
      <c r="W238" s="157"/>
      <c r="X238" s="157"/>
      <c r="Y238" s="157"/>
      <c r="Z238" s="157"/>
      <c r="AA238" s="162"/>
      <c r="AT238" s="163" t="s">
        <v>152</v>
      </c>
      <c r="AU238" s="163" t="s">
        <v>99</v>
      </c>
      <c r="AV238" s="10" t="s">
        <v>99</v>
      </c>
      <c r="AW238" s="10" t="s">
        <v>37</v>
      </c>
      <c r="AX238" s="10" t="s">
        <v>21</v>
      </c>
      <c r="AY238" s="163" t="s">
        <v>144</v>
      </c>
    </row>
    <row r="239" spans="2:65" s="1" customFormat="1" ht="22.5" customHeight="1" x14ac:dyDescent="0.3">
      <c r="B239" s="32"/>
      <c r="C239" s="148" t="s">
        <v>396</v>
      </c>
      <c r="D239" s="148" t="s">
        <v>145</v>
      </c>
      <c r="E239" s="149" t="s">
        <v>389</v>
      </c>
      <c r="F239" s="248" t="s">
        <v>660</v>
      </c>
      <c r="G239" s="249"/>
      <c r="H239" s="249"/>
      <c r="I239" s="249"/>
      <c r="J239" s="150" t="s">
        <v>148</v>
      </c>
      <c r="K239" s="151">
        <v>7</v>
      </c>
      <c r="L239" s="274"/>
      <c r="M239" s="275"/>
      <c r="N239" s="250">
        <f>ROUND(L239*K239,2)</f>
        <v>0</v>
      </c>
      <c r="O239" s="249"/>
      <c r="P239" s="249"/>
      <c r="Q239" s="249"/>
      <c r="R239" s="34"/>
      <c r="T239" s="152" t="s">
        <v>19</v>
      </c>
      <c r="U239" s="41" t="s">
        <v>45</v>
      </c>
      <c r="V239" s="153">
        <v>0.39</v>
      </c>
      <c r="W239" s="153">
        <f>V239*K239</f>
        <v>2.73</v>
      </c>
      <c r="X239" s="153">
        <v>0</v>
      </c>
      <c r="Y239" s="153">
        <f>X239*K239</f>
        <v>0</v>
      </c>
      <c r="Z239" s="153">
        <v>0.04</v>
      </c>
      <c r="AA239" s="154">
        <f>Z239*K239</f>
        <v>0.28000000000000003</v>
      </c>
      <c r="AR239" s="18" t="s">
        <v>225</v>
      </c>
      <c r="AT239" s="18" t="s">
        <v>145</v>
      </c>
      <c r="AU239" s="18" t="s">
        <v>99</v>
      </c>
      <c r="AY239" s="18" t="s">
        <v>144</v>
      </c>
      <c r="BE239" s="155">
        <f>IF(U239="základní",N239,0)</f>
        <v>0</v>
      </c>
      <c r="BF239" s="155">
        <f>IF(U239="snížená",N239,0)</f>
        <v>0</v>
      </c>
      <c r="BG239" s="155">
        <f>IF(U239="zákl. přenesená",N239,0)</f>
        <v>0</v>
      </c>
      <c r="BH239" s="155">
        <f>IF(U239="sníž. přenesená",N239,0)</f>
        <v>0</v>
      </c>
      <c r="BI239" s="155">
        <f>IF(U239="nulová",N239,0)</f>
        <v>0</v>
      </c>
      <c r="BJ239" s="18" t="s">
        <v>21</v>
      </c>
      <c r="BK239" s="155">
        <f>ROUND(L239*K239,2)</f>
        <v>0</v>
      </c>
      <c r="BL239" s="18" t="s">
        <v>225</v>
      </c>
      <c r="BM239" s="18" t="s">
        <v>661</v>
      </c>
    </row>
    <row r="240" spans="2:65" s="10" customFormat="1" ht="22.5" customHeight="1" x14ac:dyDescent="0.3">
      <c r="B240" s="156"/>
      <c r="C240" s="157"/>
      <c r="D240" s="157"/>
      <c r="E240" s="158" t="s">
        <v>19</v>
      </c>
      <c r="F240" s="251" t="s">
        <v>662</v>
      </c>
      <c r="G240" s="252"/>
      <c r="H240" s="252"/>
      <c r="I240" s="252"/>
      <c r="J240" s="157"/>
      <c r="K240" s="159">
        <v>7</v>
      </c>
      <c r="L240" s="157"/>
      <c r="M240" s="157"/>
      <c r="N240" s="157"/>
      <c r="O240" s="157"/>
      <c r="P240" s="157"/>
      <c r="Q240" s="157"/>
      <c r="R240" s="160"/>
      <c r="T240" s="161"/>
      <c r="U240" s="157"/>
      <c r="V240" s="157"/>
      <c r="W240" s="157"/>
      <c r="X240" s="157"/>
      <c r="Y240" s="157"/>
      <c r="Z240" s="157"/>
      <c r="AA240" s="162"/>
      <c r="AT240" s="163" t="s">
        <v>152</v>
      </c>
      <c r="AU240" s="163" t="s">
        <v>99</v>
      </c>
      <c r="AV240" s="10" t="s">
        <v>99</v>
      </c>
      <c r="AW240" s="10" t="s">
        <v>37</v>
      </c>
      <c r="AX240" s="10" t="s">
        <v>21</v>
      </c>
      <c r="AY240" s="163" t="s">
        <v>144</v>
      </c>
    </row>
    <row r="241" spans="2:65" s="1" customFormat="1" ht="31.5" customHeight="1" x14ac:dyDescent="0.3">
      <c r="B241" s="32"/>
      <c r="C241" s="148" t="s">
        <v>400</v>
      </c>
      <c r="D241" s="148" t="s">
        <v>145</v>
      </c>
      <c r="E241" s="149" t="s">
        <v>663</v>
      </c>
      <c r="F241" s="248" t="s">
        <v>390</v>
      </c>
      <c r="G241" s="249"/>
      <c r="H241" s="249"/>
      <c r="I241" s="249"/>
      <c r="J241" s="150" t="s">
        <v>258</v>
      </c>
      <c r="K241" s="151">
        <v>1</v>
      </c>
      <c r="L241" s="274"/>
      <c r="M241" s="275"/>
      <c r="N241" s="250">
        <f>ROUND(L241*K241,2)</f>
        <v>0</v>
      </c>
      <c r="O241" s="249"/>
      <c r="P241" s="249"/>
      <c r="Q241" s="249"/>
      <c r="R241" s="34"/>
      <c r="T241" s="152" t="s">
        <v>19</v>
      </c>
      <c r="U241" s="41" t="s">
        <v>45</v>
      </c>
      <c r="V241" s="153">
        <v>0.39</v>
      </c>
      <c r="W241" s="153">
        <f>V241*K241</f>
        <v>0.39</v>
      </c>
      <c r="X241" s="153">
        <v>1</v>
      </c>
      <c r="Y241" s="153">
        <f>X241*K241</f>
        <v>1</v>
      </c>
      <c r="Z241" s="153">
        <v>8.8099999999999998E-2</v>
      </c>
      <c r="AA241" s="154">
        <f>Z241*K241</f>
        <v>8.8099999999999998E-2</v>
      </c>
      <c r="AR241" s="18" t="s">
        <v>225</v>
      </c>
      <c r="AT241" s="18" t="s">
        <v>145</v>
      </c>
      <c r="AU241" s="18" t="s">
        <v>99</v>
      </c>
      <c r="AY241" s="18" t="s">
        <v>144</v>
      </c>
      <c r="BE241" s="155">
        <f>IF(U241="základní",N241,0)</f>
        <v>0</v>
      </c>
      <c r="BF241" s="155">
        <f>IF(U241="snížená",N241,0)</f>
        <v>0</v>
      </c>
      <c r="BG241" s="155">
        <f>IF(U241="zákl. přenesená",N241,0)</f>
        <v>0</v>
      </c>
      <c r="BH241" s="155">
        <f>IF(U241="sníž. přenesená",N241,0)</f>
        <v>0</v>
      </c>
      <c r="BI241" s="155">
        <f>IF(U241="nulová",N241,0)</f>
        <v>0</v>
      </c>
      <c r="BJ241" s="18" t="s">
        <v>21</v>
      </c>
      <c r="BK241" s="155">
        <f>ROUND(L241*K241,2)</f>
        <v>0</v>
      </c>
      <c r="BL241" s="18" t="s">
        <v>225</v>
      </c>
      <c r="BM241" s="18" t="s">
        <v>664</v>
      </c>
    </row>
    <row r="242" spans="2:65" s="1" customFormat="1" ht="31.5" customHeight="1" x14ac:dyDescent="0.3">
      <c r="B242" s="32"/>
      <c r="C242" s="148" t="s">
        <v>404</v>
      </c>
      <c r="D242" s="148" t="s">
        <v>145</v>
      </c>
      <c r="E242" s="149" t="s">
        <v>393</v>
      </c>
      <c r="F242" s="248" t="s">
        <v>394</v>
      </c>
      <c r="G242" s="249"/>
      <c r="H242" s="249"/>
      <c r="I242" s="249"/>
      <c r="J242" s="150" t="s">
        <v>194</v>
      </c>
      <c r="K242" s="151">
        <v>1.034</v>
      </c>
      <c r="L242" s="274"/>
      <c r="M242" s="275"/>
      <c r="N242" s="250">
        <f>ROUND(L242*K242,2)</f>
        <v>0</v>
      </c>
      <c r="O242" s="249"/>
      <c r="P242" s="249"/>
      <c r="Q242" s="249"/>
      <c r="R242" s="34"/>
      <c r="T242" s="152" t="s">
        <v>19</v>
      </c>
      <c r="U242" s="41" t="s">
        <v>45</v>
      </c>
      <c r="V242" s="153">
        <v>2.4940000000000002</v>
      </c>
      <c r="W242" s="153">
        <f>V242*K242</f>
        <v>2.5787960000000001</v>
      </c>
      <c r="X242" s="153">
        <v>0</v>
      </c>
      <c r="Y242" s="153">
        <f>X242*K242</f>
        <v>0</v>
      </c>
      <c r="Z242" s="153">
        <v>0</v>
      </c>
      <c r="AA242" s="154">
        <f>Z242*K242</f>
        <v>0</v>
      </c>
      <c r="AR242" s="18" t="s">
        <v>225</v>
      </c>
      <c r="AT242" s="18" t="s">
        <v>145</v>
      </c>
      <c r="AU242" s="18" t="s">
        <v>99</v>
      </c>
      <c r="AY242" s="18" t="s">
        <v>144</v>
      </c>
      <c r="BE242" s="155">
        <f>IF(U242="základní",N242,0)</f>
        <v>0</v>
      </c>
      <c r="BF242" s="155">
        <f>IF(U242="snížená",N242,0)</f>
        <v>0</v>
      </c>
      <c r="BG242" s="155">
        <f>IF(U242="zákl. přenesená",N242,0)</f>
        <v>0</v>
      </c>
      <c r="BH242" s="155">
        <f>IF(U242="sníž. přenesená",N242,0)</f>
        <v>0</v>
      </c>
      <c r="BI242" s="155">
        <f>IF(U242="nulová",N242,0)</f>
        <v>0</v>
      </c>
      <c r="BJ242" s="18" t="s">
        <v>21</v>
      </c>
      <c r="BK242" s="155">
        <f>ROUND(L242*K242,2)</f>
        <v>0</v>
      </c>
      <c r="BL242" s="18" t="s">
        <v>225</v>
      </c>
      <c r="BM242" s="18" t="s">
        <v>665</v>
      </c>
    </row>
    <row r="243" spans="2:65" s="1" customFormat="1" ht="31.5" customHeight="1" x14ac:dyDescent="0.3">
      <c r="B243" s="32"/>
      <c r="C243" s="148" t="s">
        <v>408</v>
      </c>
      <c r="D243" s="148" t="s">
        <v>145</v>
      </c>
      <c r="E243" s="149" t="s">
        <v>397</v>
      </c>
      <c r="F243" s="248" t="s">
        <v>398</v>
      </c>
      <c r="G243" s="249"/>
      <c r="H243" s="249"/>
      <c r="I243" s="249"/>
      <c r="J243" s="150" t="s">
        <v>194</v>
      </c>
      <c r="K243" s="151">
        <v>1.034</v>
      </c>
      <c r="L243" s="274"/>
      <c r="M243" s="275"/>
      <c r="N243" s="250">
        <f>ROUND(L243*K243,2)</f>
        <v>0</v>
      </c>
      <c r="O243" s="249"/>
      <c r="P243" s="249"/>
      <c r="Q243" s="249"/>
      <c r="R243" s="34"/>
      <c r="T243" s="152" t="s">
        <v>19</v>
      </c>
      <c r="U243" s="41" t="s">
        <v>45</v>
      </c>
      <c r="V243" s="153">
        <v>1.45</v>
      </c>
      <c r="W243" s="153">
        <f>V243*K243</f>
        <v>1.4993000000000001</v>
      </c>
      <c r="X243" s="153">
        <v>0</v>
      </c>
      <c r="Y243" s="153">
        <f>X243*K243</f>
        <v>0</v>
      </c>
      <c r="Z243" s="153">
        <v>0</v>
      </c>
      <c r="AA243" s="154">
        <f>Z243*K243</f>
        <v>0</v>
      </c>
      <c r="AR243" s="18" t="s">
        <v>225</v>
      </c>
      <c r="AT243" s="18" t="s">
        <v>145</v>
      </c>
      <c r="AU243" s="18" t="s">
        <v>99</v>
      </c>
      <c r="AY243" s="18" t="s">
        <v>144</v>
      </c>
      <c r="BE243" s="155">
        <f>IF(U243="základní",N243,0)</f>
        <v>0</v>
      </c>
      <c r="BF243" s="155">
        <f>IF(U243="snížená",N243,0)</f>
        <v>0</v>
      </c>
      <c r="BG243" s="155">
        <f>IF(U243="zákl. přenesená",N243,0)</f>
        <v>0</v>
      </c>
      <c r="BH243" s="155">
        <f>IF(U243="sníž. přenesená",N243,0)</f>
        <v>0</v>
      </c>
      <c r="BI243" s="155">
        <f>IF(U243="nulová",N243,0)</f>
        <v>0</v>
      </c>
      <c r="BJ243" s="18" t="s">
        <v>21</v>
      </c>
      <c r="BK243" s="155">
        <f>ROUND(L243*K243,2)</f>
        <v>0</v>
      </c>
      <c r="BL243" s="18" t="s">
        <v>225</v>
      </c>
      <c r="BM243" s="18" t="s">
        <v>666</v>
      </c>
    </row>
    <row r="244" spans="2:65" s="1" customFormat="1" ht="31.5" customHeight="1" x14ac:dyDescent="0.3">
      <c r="B244" s="32"/>
      <c r="C244" s="148" t="s">
        <v>412</v>
      </c>
      <c r="D244" s="148" t="s">
        <v>145</v>
      </c>
      <c r="E244" s="149" t="s">
        <v>401</v>
      </c>
      <c r="F244" s="248" t="s">
        <v>402</v>
      </c>
      <c r="G244" s="249"/>
      <c r="H244" s="249"/>
      <c r="I244" s="249"/>
      <c r="J244" s="150" t="s">
        <v>194</v>
      </c>
      <c r="K244" s="151">
        <v>1.034</v>
      </c>
      <c r="L244" s="274"/>
      <c r="M244" s="275"/>
      <c r="N244" s="250">
        <f>ROUND(L244*K244,2)</f>
        <v>0</v>
      </c>
      <c r="O244" s="249"/>
      <c r="P244" s="249"/>
      <c r="Q244" s="249"/>
      <c r="R244" s="34"/>
      <c r="T244" s="152" t="s">
        <v>19</v>
      </c>
      <c r="U244" s="41" t="s">
        <v>45</v>
      </c>
      <c r="V244" s="153">
        <v>1.1910000000000001</v>
      </c>
      <c r="W244" s="153">
        <f>V244*K244</f>
        <v>1.2314940000000001</v>
      </c>
      <c r="X244" s="153">
        <v>0</v>
      </c>
      <c r="Y244" s="153">
        <f>X244*K244</f>
        <v>0</v>
      </c>
      <c r="Z244" s="153">
        <v>0</v>
      </c>
      <c r="AA244" s="154">
        <f>Z244*K244</f>
        <v>0</v>
      </c>
      <c r="AR244" s="18" t="s">
        <v>225</v>
      </c>
      <c r="AT244" s="18" t="s">
        <v>145</v>
      </c>
      <c r="AU244" s="18" t="s">
        <v>99</v>
      </c>
      <c r="AY244" s="18" t="s">
        <v>144</v>
      </c>
      <c r="BE244" s="155">
        <f>IF(U244="základní",N244,0)</f>
        <v>0</v>
      </c>
      <c r="BF244" s="155">
        <f>IF(U244="snížená",N244,0)</f>
        <v>0</v>
      </c>
      <c r="BG244" s="155">
        <f>IF(U244="zákl. přenesená",N244,0)</f>
        <v>0</v>
      </c>
      <c r="BH244" s="155">
        <f>IF(U244="sníž. přenesená",N244,0)</f>
        <v>0</v>
      </c>
      <c r="BI244" s="155">
        <f>IF(U244="nulová",N244,0)</f>
        <v>0</v>
      </c>
      <c r="BJ244" s="18" t="s">
        <v>21</v>
      </c>
      <c r="BK244" s="155">
        <f>ROUND(L244*K244,2)</f>
        <v>0</v>
      </c>
      <c r="BL244" s="18" t="s">
        <v>225</v>
      </c>
      <c r="BM244" s="18" t="s">
        <v>667</v>
      </c>
    </row>
    <row r="245" spans="2:65" s="9" customFormat="1" ht="29.85" customHeight="1" x14ac:dyDescent="0.3">
      <c r="B245" s="137"/>
      <c r="C245" s="138"/>
      <c r="D245" s="147" t="s">
        <v>125</v>
      </c>
      <c r="E245" s="147"/>
      <c r="F245" s="147"/>
      <c r="G245" s="147"/>
      <c r="H245" s="147"/>
      <c r="I245" s="147"/>
      <c r="J245" s="147"/>
      <c r="K245" s="147"/>
      <c r="L245" s="147"/>
      <c r="M245" s="147"/>
      <c r="N245" s="271">
        <f>BK245</f>
        <v>0</v>
      </c>
      <c r="O245" s="272"/>
      <c r="P245" s="272"/>
      <c r="Q245" s="272"/>
      <c r="R245" s="140"/>
      <c r="T245" s="141"/>
      <c r="U245" s="138"/>
      <c r="V245" s="138"/>
      <c r="W245" s="142">
        <f>SUM(W246:W273)</f>
        <v>32.379277999999999</v>
      </c>
      <c r="X245" s="138"/>
      <c r="Y245" s="142">
        <f>SUM(Y246:Y273)</f>
        <v>0.72247400000000006</v>
      </c>
      <c r="Z245" s="138"/>
      <c r="AA245" s="143">
        <f>SUM(AA246:AA273)</f>
        <v>0</v>
      </c>
      <c r="AR245" s="144" t="s">
        <v>99</v>
      </c>
      <c r="AT245" s="145" t="s">
        <v>79</v>
      </c>
      <c r="AU245" s="145" t="s">
        <v>21</v>
      </c>
      <c r="AY245" s="144" t="s">
        <v>144</v>
      </c>
      <c r="BK245" s="146">
        <f>SUM(BK246:BK273)</f>
        <v>0</v>
      </c>
    </row>
    <row r="246" spans="2:65" s="1" customFormat="1" ht="22.5" customHeight="1" x14ac:dyDescent="0.3">
      <c r="B246" s="32"/>
      <c r="C246" s="148" t="s">
        <v>416</v>
      </c>
      <c r="D246" s="148" t="s">
        <v>145</v>
      </c>
      <c r="E246" s="149" t="s">
        <v>668</v>
      </c>
      <c r="F246" s="248" t="s">
        <v>669</v>
      </c>
      <c r="G246" s="249"/>
      <c r="H246" s="249"/>
      <c r="I246" s="249"/>
      <c r="J246" s="150" t="s">
        <v>374</v>
      </c>
      <c r="K246" s="151">
        <v>6</v>
      </c>
      <c r="L246" s="274"/>
      <c r="M246" s="275"/>
      <c r="N246" s="250">
        <f>ROUND(L246*K246,2)</f>
        <v>0</v>
      </c>
      <c r="O246" s="249"/>
      <c r="P246" s="249"/>
      <c r="Q246" s="249"/>
      <c r="R246" s="34"/>
      <c r="T246" s="152" t="s">
        <v>19</v>
      </c>
      <c r="U246" s="41" t="s">
        <v>45</v>
      </c>
      <c r="V246" s="153">
        <v>0.26600000000000001</v>
      </c>
      <c r="W246" s="153">
        <f>V246*K246</f>
        <v>1.5960000000000001</v>
      </c>
      <c r="X246" s="153">
        <v>2.9999999999999997E-4</v>
      </c>
      <c r="Y246" s="153">
        <f>X246*K246</f>
        <v>1.8E-3</v>
      </c>
      <c r="Z246" s="153">
        <v>0</v>
      </c>
      <c r="AA246" s="154">
        <f>Z246*K246</f>
        <v>0</v>
      </c>
      <c r="AR246" s="18" t="s">
        <v>225</v>
      </c>
      <c r="AT246" s="18" t="s">
        <v>145</v>
      </c>
      <c r="AU246" s="18" t="s">
        <v>99</v>
      </c>
      <c r="AY246" s="18" t="s">
        <v>144</v>
      </c>
      <c r="BE246" s="155">
        <f>IF(U246="základní",N246,0)</f>
        <v>0</v>
      </c>
      <c r="BF246" s="155">
        <f>IF(U246="snížená",N246,0)</f>
        <v>0</v>
      </c>
      <c r="BG246" s="155">
        <f>IF(U246="zákl. přenesená",N246,0)</f>
        <v>0</v>
      </c>
      <c r="BH246" s="155">
        <f>IF(U246="sníž. přenesená",N246,0)</f>
        <v>0</v>
      </c>
      <c r="BI246" s="155">
        <f>IF(U246="nulová",N246,0)</f>
        <v>0</v>
      </c>
      <c r="BJ246" s="18" t="s">
        <v>21</v>
      </c>
      <c r="BK246" s="155">
        <f>ROUND(L246*K246,2)</f>
        <v>0</v>
      </c>
      <c r="BL246" s="18" t="s">
        <v>225</v>
      </c>
      <c r="BM246" s="18" t="s">
        <v>670</v>
      </c>
    </row>
    <row r="247" spans="2:65" s="10" customFormat="1" ht="22.5" customHeight="1" x14ac:dyDescent="0.3">
      <c r="B247" s="156"/>
      <c r="C247" s="157"/>
      <c r="D247" s="157"/>
      <c r="E247" s="158" t="s">
        <v>19</v>
      </c>
      <c r="F247" s="251" t="s">
        <v>173</v>
      </c>
      <c r="G247" s="252"/>
      <c r="H247" s="252"/>
      <c r="I247" s="252"/>
      <c r="J247" s="157"/>
      <c r="K247" s="159">
        <v>6</v>
      </c>
      <c r="L247" s="157"/>
      <c r="M247" s="157"/>
      <c r="N247" s="157"/>
      <c r="O247" s="157"/>
      <c r="P247" s="157"/>
      <c r="Q247" s="157"/>
      <c r="R247" s="160"/>
      <c r="T247" s="161"/>
      <c r="U247" s="157"/>
      <c r="V247" s="157"/>
      <c r="W247" s="157"/>
      <c r="X247" s="157"/>
      <c r="Y247" s="157"/>
      <c r="Z247" s="157"/>
      <c r="AA247" s="162"/>
      <c r="AT247" s="163" t="s">
        <v>152</v>
      </c>
      <c r="AU247" s="163" t="s">
        <v>99</v>
      </c>
      <c r="AV247" s="10" t="s">
        <v>99</v>
      </c>
      <c r="AW247" s="10" t="s">
        <v>37</v>
      </c>
      <c r="AX247" s="10" t="s">
        <v>21</v>
      </c>
      <c r="AY247" s="163" t="s">
        <v>144</v>
      </c>
    </row>
    <row r="248" spans="2:65" s="1" customFormat="1" ht="22.5" customHeight="1" x14ac:dyDescent="0.3">
      <c r="B248" s="32"/>
      <c r="C248" s="148" t="s">
        <v>420</v>
      </c>
      <c r="D248" s="148" t="s">
        <v>145</v>
      </c>
      <c r="E248" s="149" t="s">
        <v>405</v>
      </c>
      <c r="F248" s="248" t="s">
        <v>671</v>
      </c>
      <c r="G248" s="249"/>
      <c r="H248" s="249"/>
      <c r="I248" s="249"/>
      <c r="J248" s="150" t="s">
        <v>374</v>
      </c>
      <c r="K248" s="151">
        <v>1</v>
      </c>
      <c r="L248" s="274"/>
      <c r="M248" s="275"/>
      <c r="N248" s="250">
        <f>ROUND(L248*K248,2)</f>
        <v>0</v>
      </c>
      <c r="O248" s="249"/>
      <c r="P248" s="249"/>
      <c r="Q248" s="249"/>
      <c r="R248" s="34"/>
      <c r="T248" s="152" t="s">
        <v>19</v>
      </c>
      <c r="U248" s="41" t="s">
        <v>45</v>
      </c>
      <c r="V248" s="153">
        <v>0.2</v>
      </c>
      <c r="W248" s="153">
        <f>V248*K248</f>
        <v>0.2</v>
      </c>
      <c r="X248" s="153">
        <v>2.0999999999999999E-3</v>
      </c>
      <c r="Y248" s="153">
        <f>X248*K248</f>
        <v>2.0999999999999999E-3</v>
      </c>
      <c r="Z248" s="153">
        <v>0</v>
      </c>
      <c r="AA248" s="154">
        <f>Z248*K248</f>
        <v>0</v>
      </c>
      <c r="AR248" s="18" t="s">
        <v>225</v>
      </c>
      <c r="AT248" s="18" t="s">
        <v>145</v>
      </c>
      <c r="AU248" s="18" t="s">
        <v>99</v>
      </c>
      <c r="AY248" s="18" t="s">
        <v>144</v>
      </c>
      <c r="BE248" s="155">
        <f>IF(U248="základní",N248,0)</f>
        <v>0</v>
      </c>
      <c r="BF248" s="155">
        <f>IF(U248="snížená",N248,0)</f>
        <v>0</v>
      </c>
      <c r="BG248" s="155">
        <f>IF(U248="zákl. přenesená",N248,0)</f>
        <v>0</v>
      </c>
      <c r="BH248" s="155">
        <f>IF(U248="sníž. přenesená",N248,0)</f>
        <v>0</v>
      </c>
      <c r="BI248" s="155">
        <f>IF(U248="nulová",N248,0)</f>
        <v>0</v>
      </c>
      <c r="BJ248" s="18" t="s">
        <v>21</v>
      </c>
      <c r="BK248" s="155">
        <f>ROUND(L248*K248,2)</f>
        <v>0</v>
      </c>
      <c r="BL248" s="18" t="s">
        <v>225</v>
      </c>
      <c r="BM248" s="18" t="s">
        <v>672</v>
      </c>
    </row>
    <row r="249" spans="2:65" s="10" customFormat="1" ht="22.5" customHeight="1" x14ac:dyDescent="0.3">
      <c r="B249" s="156"/>
      <c r="C249" s="157"/>
      <c r="D249" s="157"/>
      <c r="E249" s="158" t="s">
        <v>19</v>
      </c>
      <c r="F249" s="251" t="s">
        <v>21</v>
      </c>
      <c r="G249" s="252"/>
      <c r="H249" s="252"/>
      <c r="I249" s="252"/>
      <c r="J249" s="157"/>
      <c r="K249" s="159">
        <v>1</v>
      </c>
      <c r="L249" s="157"/>
      <c r="M249" s="157"/>
      <c r="N249" s="157"/>
      <c r="O249" s="157"/>
      <c r="P249" s="157"/>
      <c r="Q249" s="157"/>
      <c r="R249" s="160"/>
      <c r="T249" s="161"/>
      <c r="U249" s="157"/>
      <c r="V249" s="157"/>
      <c r="W249" s="157"/>
      <c r="X249" s="157"/>
      <c r="Y249" s="157"/>
      <c r="Z249" s="157"/>
      <c r="AA249" s="162"/>
      <c r="AT249" s="163" t="s">
        <v>152</v>
      </c>
      <c r="AU249" s="163" t="s">
        <v>99</v>
      </c>
      <c r="AV249" s="10" t="s">
        <v>99</v>
      </c>
      <c r="AW249" s="10" t="s">
        <v>37</v>
      </c>
      <c r="AX249" s="10" t="s">
        <v>21</v>
      </c>
      <c r="AY249" s="163" t="s">
        <v>144</v>
      </c>
    </row>
    <row r="250" spans="2:65" s="1" customFormat="1" ht="22.5" customHeight="1" x14ac:dyDescent="0.3">
      <c r="B250" s="32"/>
      <c r="C250" s="148" t="s">
        <v>424</v>
      </c>
      <c r="D250" s="148" t="s">
        <v>145</v>
      </c>
      <c r="E250" s="149" t="s">
        <v>409</v>
      </c>
      <c r="F250" s="248" t="s">
        <v>673</v>
      </c>
      <c r="G250" s="249"/>
      <c r="H250" s="249"/>
      <c r="I250" s="249"/>
      <c r="J250" s="150" t="s">
        <v>674</v>
      </c>
      <c r="K250" s="151">
        <v>15</v>
      </c>
      <c r="L250" s="274"/>
      <c r="M250" s="275"/>
      <c r="N250" s="250">
        <f>ROUND(L250*K250,2)</f>
        <v>0</v>
      </c>
      <c r="O250" s="249"/>
      <c r="P250" s="249"/>
      <c r="Q250" s="249"/>
      <c r="R250" s="34"/>
      <c r="T250" s="152" t="s">
        <v>19</v>
      </c>
      <c r="U250" s="41" t="s">
        <v>45</v>
      </c>
      <c r="V250" s="153">
        <v>0.13400000000000001</v>
      </c>
      <c r="W250" s="153">
        <f>V250*K250</f>
        <v>2.0100000000000002</v>
      </c>
      <c r="X250" s="153">
        <v>6.0000000000000002E-5</v>
      </c>
      <c r="Y250" s="153">
        <f>X250*K250</f>
        <v>8.9999999999999998E-4</v>
      </c>
      <c r="Z250" s="153">
        <v>0</v>
      </c>
      <c r="AA250" s="154">
        <f>Z250*K250</f>
        <v>0</v>
      </c>
      <c r="AR250" s="18" t="s">
        <v>225</v>
      </c>
      <c r="AT250" s="18" t="s">
        <v>145</v>
      </c>
      <c r="AU250" s="18" t="s">
        <v>99</v>
      </c>
      <c r="AY250" s="18" t="s">
        <v>144</v>
      </c>
      <c r="BE250" s="155">
        <f>IF(U250="základní",N250,0)</f>
        <v>0</v>
      </c>
      <c r="BF250" s="155">
        <f>IF(U250="snížená",N250,0)</f>
        <v>0</v>
      </c>
      <c r="BG250" s="155">
        <f>IF(U250="zákl. přenesená",N250,0)</f>
        <v>0</v>
      </c>
      <c r="BH250" s="155">
        <f>IF(U250="sníž. přenesená",N250,0)</f>
        <v>0</v>
      </c>
      <c r="BI250" s="155">
        <f>IF(U250="nulová",N250,0)</f>
        <v>0</v>
      </c>
      <c r="BJ250" s="18" t="s">
        <v>21</v>
      </c>
      <c r="BK250" s="155">
        <f>ROUND(L250*K250,2)</f>
        <v>0</v>
      </c>
      <c r="BL250" s="18" t="s">
        <v>225</v>
      </c>
      <c r="BM250" s="18" t="s">
        <v>675</v>
      </c>
    </row>
    <row r="251" spans="2:65" s="12" customFormat="1" ht="22.5" customHeight="1" x14ac:dyDescent="0.3">
      <c r="B251" s="172"/>
      <c r="C251" s="173"/>
      <c r="D251" s="173"/>
      <c r="E251" s="174" t="s">
        <v>19</v>
      </c>
      <c r="F251" s="256" t="s">
        <v>676</v>
      </c>
      <c r="G251" s="257"/>
      <c r="H251" s="257"/>
      <c r="I251" s="257"/>
      <c r="J251" s="173"/>
      <c r="K251" s="175" t="s">
        <v>19</v>
      </c>
      <c r="L251" s="173"/>
      <c r="M251" s="173"/>
      <c r="N251" s="173"/>
      <c r="O251" s="173"/>
      <c r="P251" s="173"/>
      <c r="Q251" s="173"/>
      <c r="R251" s="176"/>
      <c r="T251" s="177"/>
      <c r="U251" s="173"/>
      <c r="V251" s="173"/>
      <c r="W251" s="173"/>
      <c r="X251" s="173"/>
      <c r="Y251" s="173"/>
      <c r="Z251" s="173"/>
      <c r="AA251" s="178"/>
      <c r="AT251" s="179" t="s">
        <v>152</v>
      </c>
      <c r="AU251" s="179" t="s">
        <v>99</v>
      </c>
      <c r="AV251" s="12" t="s">
        <v>21</v>
      </c>
      <c r="AW251" s="12" t="s">
        <v>37</v>
      </c>
      <c r="AX251" s="12" t="s">
        <v>80</v>
      </c>
      <c r="AY251" s="179" t="s">
        <v>144</v>
      </c>
    </row>
    <row r="252" spans="2:65" s="10" customFormat="1" ht="22.5" customHeight="1" x14ac:dyDescent="0.3">
      <c r="B252" s="156"/>
      <c r="C252" s="157"/>
      <c r="D252" s="157"/>
      <c r="E252" s="158" t="s">
        <v>19</v>
      </c>
      <c r="F252" s="253" t="s">
        <v>677</v>
      </c>
      <c r="G252" s="252"/>
      <c r="H252" s="252"/>
      <c r="I252" s="252"/>
      <c r="J252" s="157"/>
      <c r="K252" s="159">
        <v>15</v>
      </c>
      <c r="L252" s="157"/>
      <c r="M252" s="157"/>
      <c r="N252" s="157"/>
      <c r="O252" s="157"/>
      <c r="P252" s="157"/>
      <c r="Q252" s="157"/>
      <c r="R252" s="160"/>
      <c r="T252" s="161"/>
      <c r="U252" s="157"/>
      <c r="V252" s="157"/>
      <c r="W252" s="157"/>
      <c r="X252" s="157"/>
      <c r="Y252" s="157"/>
      <c r="Z252" s="157"/>
      <c r="AA252" s="162"/>
      <c r="AT252" s="163" t="s">
        <v>152</v>
      </c>
      <c r="AU252" s="163" t="s">
        <v>99</v>
      </c>
      <c r="AV252" s="10" t="s">
        <v>99</v>
      </c>
      <c r="AW252" s="10" t="s">
        <v>37</v>
      </c>
      <c r="AX252" s="10" t="s">
        <v>21</v>
      </c>
      <c r="AY252" s="163" t="s">
        <v>144</v>
      </c>
    </row>
    <row r="253" spans="2:65" s="1" customFormat="1" ht="22.5" customHeight="1" x14ac:dyDescent="0.3">
      <c r="B253" s="32"/>
      <c r="C253" s="180" t="s">
        <v>429</v>
      </c>
      <c r="D253" s="180" t="s">
        <v>239</v>
      </c>
      <c r="E253" s="181" t="s">
        <v>678</v>
      </c>
      <c r="F253" s="258" t="s">
        <v>679</v>
      </c>
      <c r="G253" s="259"/>
      <c r="H253" s="259"/>
      <c r="I253" s="259"/>
      <c r="J253" s="182" t="s">
        <v>674</v>
      </c>
      <c r="K253" s="183">
        <v>15</v>
      </c>
      <c r="L253" s="276"/>
      <c r="M253" s="277"/>
      <c r="N253" s="260">
        <f>ROUND(L253*K253,2)</f>
        <v>0</v>
      </c>
      <c r="O253" s="249"/>
      <c r="P253" s="249"/>
      <c r="Q253" s="249"/>
      <c r="R253" s="34"/>
      <c r="T253" s="152" t="s">
        <v>19</v>
      </c>
      <c r="U253" s="41" t="s">
        <v>45</v>
      </c>
      <c r="V253" s="153">
        <v>0</v>
      </c>
      <c r="W253" s="153">
        <f>V253*K253</f>
        <v>0</v>
      </c>
      <c r="X253" s="153">
        <v>1.5E-3</v>
      </c>
      <c r="Y253" s="153">
        <f>X253*K253</f>
        <v>2.2499999999999999E-2</v>
      </c>
      <c r="Z253" s="153">
        <v>0</v>
      </c>
      <c r="AA253" s="154">
        <f>Z253*K253</f>
        <v>0</v>
      </c>
      <c r="AR253" s="18" t="s">
        <v>242</v>
      </c>
      <c r="AT253" s="18" t="s">
        <v>239</v>
      </c>
      <c r="AU253" s="18" t="s">
        <v>99</v>
      </c>
      <c r="AY253" s="18" t="s">
        <v>144</v>
      </c>
      <c r="BE253" s="155">
        <f>IF(U253="základní",N253,0)</f>
        <v>0</v>
      </c>
      <c r="BF253" s="155">
        <f>IF(U253="snížená",N253,0)</f>
        <v>0</v>
      </c>
      <c r="BG253" s="155">
        <f>IF(U253="zákl. přenesená",N253,0)</f>
        <v>0</v>
      </c>
      <c r="BH253" s="155">
        <f>IF(U253="sníž. přenesená",N253,0)</f>
        <v>0</v>
      </c>
      <c r="BI253" s="155">
        <f>IF(U253="nulová",N253,0)</f>
        <v>0</v>
      </c>
      <c r="BJ253" s="18" t="s">
        <v>21</v>
      </c>
      <c r="BK253" s="155">
        <f>ROUND(L253*K253,2)</f>
        <v>0</v>
      </c>
      <c r="BL253" s="18" t="s">
        <v>225</v>
      </c>
      <c r="BM253" s="18" t="s">
        <v>680</v>
      </c>
    </row>
    <row r="254" spans="2:65" s="12" customFormat="1" ht="22.5" customHeight="1" x14ac:dyDescent="0.3">
      <c r="B254" s="172"/>
      <c r="C254" s="173"/>
      <c r="D254" s="173"/>
      <c r="E254" s="174" t="s">
        <v>19</v>
      </c>
      <c r="F254" s="256" t="s">
        <v>681</v>
      </c>
      <c r="G254" s="257"/>
      <c r="H254" s="257"/>
      <c r="I254" s="257"/>
      <c r="J254" s="173"/>
      <c r="K254" s="175" t="s">
        <v>19</v>
      </c>
      <c r="L254" s="173"/>
      <c r="M254" s="173"/>
      <c r="N254" s="173"/>
      <c r="O254" s="173"/>
      <c r="P254" s="173"/>
      <c r="Q254" s="173"/>
      <c r="R254" s="176"/>
      <c r="T254" s="177"/>
      <c r="U254" s="173"/>
      <c r="V254" s="173"/>
      <c r="W254" s="173"/>
      <c r="X254" s="173"/>
      <c r="Y254" s="173"/>
      <c r="Z254" s="173"/>
      <c r="AA254" s="178"/>
      <c r="AT254" s="179" t="s">
        <v>152</v>
      </c>
      <c r="AU254" s="179" t="s">
        <v>99</v>
      </c>
      <c r="AV254" s="12" t="s">
        <v>21</v>
      </c>
      <c r="AW254" s="12" t="s">
        <v>37</v>
      </c>
      <c r="AX254" s="12" t="s">
        <v>80</v>
      </c>
      <c r="AY254" s="179" t="s">
        <v>144</v>
      </c>
    </row>
    <row r="255" spans="2:65" s="10" customFormat="1" ht="22.5" customHeight="1" x14ac:dyDescent="0.3">
      <c r="B255" s="156"/>
      <c r="C255" s="157"/>
      <c r="D255" s="157"/>
      <c r="E255" s="158" t="s">
        <v>19</v>
      </c>
      <c r="F255" s="253" t="s">
        <v>677</v>
      </c>
      <c r="G255" s="252"/>
      <c r="H255" s="252"/>
      <c r="I255" s="252"/>
      <c r="J255" s="157"/>
      <c r="K255" s="159">
        <v>15</v>
      </c>
      <c r="L255" s="157"/>
      <c r="M255" s="157"/>
      <c r="N255" s="157"/>
      <c r="O255" s="157"/>
      <c r="P255" s="157"/>
      <c r="Q255" s="157"/>
      <c r="R255" s="160"/>
      <c r="T255" s="161"/>
      <c r="U255" s="157"/>
      <c r="V255" s="157"/>
      <c r="W255" s="157"/>
      <c r="X255" s="157"/>
      <c r="Y255" s="157"/>
      <c r="Z255" s="157"/>
      <c r="AA255" s="162"/>
      <c r="AT255" s="163" t="s">
        <v>152</v>
      </c>
      <c r="AU255" s="163" t="s">
        <v>99</v>
      </c>
      <c r="AV255" s="10" t="s">
        <v>99</v>
      </c>
      <c r="AW255" s="10" t="s">
        <v>37</v>
      </c>
      <c r="AX255" s="10" t="s">
        <v>21</v>
      </c>
      <c r="AY255" s="163" t="s">
        <v>144</v>
      </c>
    </row>
    <row r="256" spans="2:65" s="1" customFormat="1" ht="22.5" customHeight="1" x14ac:dyDescent="0.3">
      <c r="B256" s="32"/>
      <c r="C256" s="148" t="s">
        <v>433</v>
      </c>
      <c r="D256" s="148" t="s">
        <v>145</v>
      </c>
      <c r="E256" s="149" t="s">
        <v>417</v>
      </c>
      <c r="F256" s="248" t="s">
        <v>418</v>
      </c>
      <c r="G256" s="249"/>
      <c r="H256" s="249"/>
      <c r="I256" s="249"/>
      <c r="J256" s="150" t="s">
        <v>374</v>
      </c>
      <c r="K256" s="151">
        <v>1</v>
      </c>
      <c r="L256" s="274"/>
      <c r="M256" s="275"/>
      <c r="N256" s="250">
        <f>ROUND(L256*K256,2)</f>
        <v>0</v>
      </c>
      <c r="O256" s="249"/>
      <c r="P256" s="249"/>
      <c r="Q256" s="249"/>
      <c r="R256" s="34"/>
      <c r="T256" s="152" t="s">
        <v>19</v>
      </c>
      <c r="U256" s="41" t="s">
        <v>45</v>
      </c>
      <c r="V256" s="153">
        <v>7.4999999999999997E-2</v>
      </c>
      <c r="W256" s="153">
        <f>V256*K256</f>
        <v>7.4999999999999997E-2</v>
      </c>
      <c r="X256" s="153">
        <v>1E-3</v>
      </c>
      <c r="Y256" s="153">
        <f>X256*K256</f>
        <v>1E-3</v>
      </c>
      <c r="Z256" s="153">
        <v>0</v>
      </c>
      <c r="AA256" s="154">
        <f>Z256*K256</f>
        <v>0</v>
      </c>
      <c r="AR256" s="18" t="s">
        <v>225</v>
      </c>
      <c r="AT256" s="18" t="s">
        <v>145</v>
      </c>
      <c r="AU256" s="18" t="s">
        <v>99</v>
      </c>
      <c r="AY256" s="18" t="s">
        <v>144</v>
      </c>
      <c r="BE256" s="155">
        <f>IF(U256="základní",N256,0)</f>
        <v>0</v>
      </c>
      <c r="BF256" s="155">
        <f>IF(U256="snížená",N256,0)</f>
        <v>0</v>
      </c>
      <c r="BG256" s="155">
        <f>IF(U256="zákl. přenesená",N256,0)</f>
        <v>0</v>
      </c>
      <c r="BH256" s="155">
        <f>IF(U256="sníž. přenesená",N256,0)</f>
        <v>0</v>
      </c>
      <c r="BI256" s="155">
        <f>IF(U256="nulová",N256,0)</f>
        <v>0</v>
      </c>
      <c r="BJ256" s="18" t="s">
        <v>21</v>
      </c>
      <c r="BK256" s="155">
        <f>ROUND(L256*K256,2)</f>
        <v>0</v>
      </c>
      <c r="BL256" s="18" t="s">
        <v>225</v>
      </c>
      <c r="BM256" s="18" t="s">
        <v>682</v>
      </c>
    </row>
    <row r="257" spans="2:65" s="10" customFormat="1" ht="22.5" customHeight="1" x14ac:dyDescent="0.3">
      <c r="B257" s="156"/>
      <c r="C257" s="157"/>
      <c r="D257" s="157"/>
      <c r="E257" s="158" t="s">
        <v>19</v>
      </c>
      <c r="F257" s="251" t="s">
        <v>21</v>
      </c>
      <c r="G257" s="252"/>
      <c r="H257" s="252"/>
      <c r="I257" s="252"/>
      <c r="J257" s="157"/>
      <c r="K257" s="159">
        <v>1</v>
      </c>
      <c r="L257" s="157"/>
      <c r="M257" s="157"/>
      <c r="N257" s="157"/>
      <c r="O257" s="157"/>
      <c r="P257" s="157"/>
      <c r="Q257" s="157"/>
      <c r="R257" s="160"/>
      <c r="T257" s="161"/>
      <c r="U257" s="157"/>
      <c r="V257" s="157"/>
      <c r="W257" s="157"/>
      <c r="X257" s="157"/>
      <c r="Y257" s="157"/>
      <c r="Z257" s="157"/>
      <c r="AA257" s="162"/>
      <c r="AT257" s="163" t="s">
        <v>152</v>
      </c>
      <c r="AU257" s="163" t="s">
        <v>99</v>
      </c>
      <c r="AV257" s="10" t="s">
        <v>99</v>
      </c>
      <c r="AW257" s="10" t="s">
        <v>37</v>
      </c>
      <c r="AX257" s="10" t="s">
        <v>21</v>
      </c>
      <c r="AY257" s="163" t="s">
        <v>144</v>
      </c>
    </row>
    <row r="258" spans="2:65" s="1" customFormat="1" ht="22.5" customHeight="1" x14ac:dyDescent="0.3">
      <c r="B258" s="32"/>
      <c r="C258" s="180" t="s">
        <v>437</v>
      </c>
      <c r="D258" s="180" t="s">
        <v>239</v>
      </c>
      <c r="E258" s="181" t="s">
        <v>421</v>
      </c>
      <c r="F258" s="258" t="s">
        <v>422</v>
      </c>
      <c r="G258" s="259"/>
      <c r="H258" s="259"/>
      <c r="I258" s="259"/>
      <c r="J258" s="182" t="s">
        <v>374</v>
      </c>
      <c r="K258" s="183">
        <v>1</v>
      </c>
      <c r="L258" s="276"/>
      <c r="M258" s="277"/>
      <c r="N258" s="260">
        <f>ROUND(L258*K258,2)</f>
        <v>0</v>
      </c>
      <c r="O258" s="249"/>
      <c r="P258" s="249"/>
      <c r="Q258" s="249"/>
      <c r="R258" s="34"/>
      <c r="T258" s="152" t="s">
        <v>19</v>
      </c>
      <c r="U258" s="41" t="s">
        <v>45</v>
      </c>
      <c r="V258" s="153">
        <v>0</v>
      </c>
      <c r="W258" s="153">
        <f>V258*K258</f>
        <v>0</v>
      </c>
      <c r="X258" s="153">
        <v>5.5E-2</v>
      </c>
      <c r="Y258" s="153">
        <f>X258*K258</f>
        <v>5.5E-2</v>
      </c>
      <c r="Z258" s="153">
        <v>0</v>
      </c>
      <c r="AA258" s="154">
        <f>Z258*K258</f>
        <v>0</v>
      </c>
      <c r="AR258" s="18" t="s">
        <v>242</v>
      </c>
      <c r="AT258" s="18" t="s">
        <v>239</v>
      </c>
      <c r="AU258" s="18" t="s">
        <v>99</v>
      </c>
      <c r="AY258" s="18" t="s">
        <v>144</v>
      </c>
      <c r="BE258" s="155">
        <f>IF(U258="základní",N258,0)</f>
        <v>0</v>
      </c>
      <c r="BF258" s="155">
        <f>IF(U258="snížená",N258,0)</f>
        <v>0</v>
      </c>
      <c r="BG258" s="155">
        <f>IF(U258="zákl. přenesená",N258,0)</f>
        <v>0</v>
      </c>
      <c r="BH258" s="155">
        <f>IF(U258="sníž. přenesená",N258,0)</f>
        <v>0</v>
      </c>
      <c r="BI258" s="155">
        <f>IF(U258="nulová",N258,0)</f>
        <v>0</v>
      </c>
      <c r="BJ258" s="18" t="s">
        <v>21</v>
      </c>
      <c r="BK258" s="155">
        <f>ROUND(L258*K258,2)</f>
        <v>0</v>
      </c>
      <c r="BL258" s="18" t="s">
        <v>225</v>
      </c>
      <c r="BM258" s="18" t="s">
        <v>683</v>
      </c>
    </row>
    <row r="259" spans="2:65" s="1" customFormat="1" ht="22.5" customHeight="1" x14ac:dyDescent="0.3">
      <c r="B259" s="32"/>
      <c r="C259" s="148" t="s">
        <v>441</v>
      </c>
      <c r="D259" s="148" t="s">
        <v>145</v>
      </c>
      <c r="E259" s="149" t="s">
        <v>434</v>
      </c>
      <c r="F259" s="248" t="s">
        <v>684</v>
      </c>
      <c r="G259" s="249"/>
      <c r="H259" s="249"/>
      <c r="I259" s="249"/>
      <c r="J259" s="150" t="s">
        <v>674</v>
      </c>
      <c r="K259" s="151">
        <v>319</v>
      </c>
      <c r="L259" s="274"/>
      <c r="M259" s="275"/>
      <c r="N259" s="250">
        <f>ROUND(L259*K259,2)</f>
        <v>0</v>
      </c>
      <c r="O259" s="249"/>
      <c r="P259" s="249"/>
      <c r="Q259" s="249"/>
      <c r="R259" s="34"/>
      <c r="T259" s="152" t="s">
        <v>19</v>
      </c>
      <c r="U259" s="41" t="s">
        <v>45</v>
      </c>
      <c r="V259" s="153">
        <v>7.4999999999999997E-2</v>
      </c>
      <c r="W259" s="153">
        <f>V259*K259</f>
        <v>23.925000000000001</v>
      </c>
      <c r="X259" s="153">
        <v>1E-3</v>
      </c>
      <c r="Y259" s="153">
        <f>X259*K259</f>
        <v>0.31900000000000001</v>
      </c>
      <c r="Z259" s="153">
        <v>0</v>
      </c>
      <c r="AA259" s="154">
        <f>Z259*K259</f>
        <v>0</v>
      </c>
      <c r="AR259" s="18" t="s">
        <v>225</v>
      </c>
      <c r="AT259" s="18" t="s">
        <v>145</v>
      </c>
      <c r="AU259" s="18" t="s">
        <v>99</v>
      </c>
      <c r="AY259" s="18" t="s">
        <v>144</v>
      </c>
      <c r="BE259" s="155">
        <f>IF(U259="základní",N259,0)</f>
        <v>0</v>
      </c>
      <c r="BF259" s="155">
        <f>IF(U259="snížená",N259,0)</f>
        <v>0</v>
      </c>
      <c r="BG259" s="155">
        <f>IF(U259="zákl. přenesená",N259,0)</f>
        <v>0</v>
      </c>
      <c r="BH259" s="155">
        <f>IF(U259="sníž. přenesená",N259,0)</f>
        <v>0</v>
      </c>
      <c r="BI259" s="155">
        <f>IF(U259="nulová",N259,0)</f>
        <v>0</v>
      </c>
      <c r="BJ259" s="18" t="s">
        <v>21</v>
      </c>
      <c r="BK259" s="155">
        <f>ROUND(L259*K259,2)</f>
        <v>0</v>
      </c>
      <c r="BL259" s="18" t="s">
        <v>225</v>
      </c>
      <c r="BM259" s="18" t="s">
        <v>685</v>
      </c>
    </row>
    <row r="260" spans="2:65" s="1" customFormat="1" ht="22.5" customHeight="1" x14ac:dyDescent="0.3">
      <c r="B260" s="32"/>
      <c r="C260" s="180" t="s">
        <v>445</v>
      </c>
      <c r="D260" s="180" t="s">
        <v>239</v>
      </c>
      <c r="E260" s="181" t="s">
        <v>686</v>
      </c>
      <c r="F260" s="258" t="s">
        <v>687</v>
      </c>
      <c r="G260" s="259"/>
      <c r="H260" s="259"/>
      <c r="I260" s="259"/>
      <c r="J260" s="182" t="s">
        <v>674</v>
      </c>
      <c r="K260" s="183">
        <v>319</v>
      </c>
      <c r="L260" s="276"/>
      <c r="M260" s="277"/>
      <c r="N260" s="260">
        <f>ROUND(L260*K260,2)</f>
        <v>0</v>
      </c>
      <c r="O260" s="249"/>
      <c r="P260" s="249"/>
      <c r="Q260" s="249"/>
      <c r="R260" s="34"/>
      <c r="T260" s="152" t="s">
        <v>19</v>
      </c>
      <c r="U260" s="41" t="s">
        <v>45</v>
      </c>
      <c r="V260" s="153">
        <v>0</v>
      </c>
      <c r="W260" s="153">
        <f>V260*K260</f>
        <v>0</v>
      </c>
      <c r="X260" s="153">
        <v>1E-3</v>
      </c>
      <c r="Y260" s="153">
        <f>X260*K260</f>
        <v>0.31900000000000001</v>
      </c>
      <c r="Z260" s="153">
        <v>0</v>
      </c>
      <c r="AA260" s="154">
        <f>Z260*K260</f>
        <v>0</v>
      </c>
      <c r="AR260" s="18" t="s">
        <v>242</v>
      </c>
      <c r="AT260" s="18" t="s">
        <v>239</v>
      </c>
      <c r="AU260" s="18" t="s">
        <v>99</v>
      </c>
      <c r="AY260" s="18" t="s">
        <v>144</v>
      </c>
      <c r="BE260" s="155">
        <f>IF(U260="základní",N260,0)</f>
        <v>0</v>
      </c>
      <c r="BF260" s="155">
        <f>IF(U260="snížená",N260,0)</f>
        <v>0</v>
      </c>
      <c r="BG260" s="155">
        <f>IF(U260="zákl. přenesená",N260,0)</f>
        <v>0</v>
      </c>
      <c r="BH260" s="155">
        <f>IF(U260="sníž. přenesená",N260,0)</f>
        <v>0</v>
      </c>
      <c r="BI260" s="155">
        <f>IF(U260="nulová",N260,0)</f>
        <v>0</v>
      </c>
      <c r="BJ260" s="18" t="s">
        <v>21</v>
      </c>
      <c r="BK260" s="155">
        <f>ROUND(L260*K260,2)</f>
        <v>0</v>
      </c>
      <c r="BL260" s="18" t="s">
        <v>225</v>
      </c>
      <c r="BM260" s="18" t="s">
        <v>688</v>
      </c>
    </row>
    <row r="261" spans="2:65" s="12" customFormat="1" ht="44.25" customHeight="1" x14ac:dyDescent="0.3">
      <c r="B261" s="172"/>
      <c r="C261" s="173"/>
      <c r="D261" s="173"/>
      <c r="E261" s="174" t="s">
        <v>19</v>
      </c>
      <c r="F261" s="256" t="s">
        <v>689</v>
      </c>
      <c r="G261" s="257"/>
      <c r="H261" s="257"/>
      <c r="I261" s="257"/>
      <c r="J261" s="173"/>
      <c r="K261" s="175" t="s">
        <v>19</v>
      </c>
      <c r="L261" s="173"/>
      <c r="M261" s="173"/>
      <c r="N261" s="173"/>
      <c r="O261" s="173"/>
      <c r="P261" s="173"/>
      <c r="Q261" s="173"/>
      <c r="R261" s="176"/>
      <c r="T261" s="177"/>
      <c r="U261" s="173"/>
      <c r="V261" s="173"/>
      <c r="W261" s="173"/>
      <c r="X261" s="173"/>
      <c r="Y261" s="173"/>
      <c r="Z261" s="173"/>
      <c r="AA261" s="178"/>
      <c r="AT261" s="179" t="s">
        <v>152</v>
      </c>
      <c r="AU261" s="179" t="s">
        <v>99</v>
      </c>
      <c r="AV261" s="12" t="s">
        <v>21</v>
      </c>
      <c r="AW261" s="12" t="s">
        <v>37</v>
      </c>
      <c r="AX261" s="12" t="s">
        <v>80</v>
      </c>
      <c r="AY261" s="179" t="s">
        <v>144</v>
      </c>
    </row>
    <row r="262" spans="2:65" s="10" customFormat="1" ht="22.5" customHeight="1" x14ac:dyDescent="0.3">
      <c r="B262" s="156"/>
      <c r="C262" s="157"/>
      <c r="D262" s="157"/>
      <c r="E262" s="158" t="s">
        <v>19</v>
      </c>
      <c r="F262" s="253" t="s">
        <v>690</v>
      </c>
      <c r="G262" s="252"/>
      <c r="H262" s="252"/>
      <c r="I262" s="252"/>
      <c r="J262" s="157"/>
      <c r="K262" s="159">
        <v>319</v>
      </c>
      <c r="L262" s="157"/>
      <c r="M262" s="157"/>
      <c r="N262" s="157"/>
      <c r="O262" s="157"/>
      <c r="P262" s="157"/>
      <c r="Q262" s="157"/>
      <c r="R262" s="160"/>
      <c r="T262" s="161"/>
      <c r="U262" s="157"/>
      <c r="V262" s="157"/>
      <c r="W262" s="157"/>
      <c r="X262" s="157"/>
      <c r="Y262" s="157"/>
      <c r="Z262" s="157"/>
      <c r="AA262" s="162"/>
      <c r="AT262" s="163" t="s">
        <v>152</v>
      </c>
      <c r="AU262" s="163" t="s">
        <v>99</v>
      </c>
      <c r="AV262" s="10" t="s">
        <v>99</v>
      </c>
      <c r="AW262" s="10" t="s">
        <v>37</v>
      </c>
      <c r="AX262" s="10" t="s">
        <v>21</v>
      </c>
      <c r="AY262" s="163" t="s">
        <v>144</v>
      </c>
    </row>
    <row r="263" spans="2:65" s="1" customFormat="1" ht="22.5" customHeight="1" x14ac:dyDescent="0.3">
      <c r="B263" s="32"/>
      <c r="C263" s="148" t="s">
        <v>449</v>
      </c>
      <c r="D263" s="148" t="s">
        <v>145</v>
      </c>
      <c r="E263" s="149" t="s">
        <v>438</v>
      </c>
      <c r="F263" s="248" t="s">
        <v>691</v>
      </c>
      <c r="G263" s="249"/>
      <c r="H263" s="249"/>
      <c r="I263" s="249"/>
      <c r="J263" s="150" t="s">
        <v>374</v>
      </c>
      <c r="K263" s="151">
        <v>1</v>
      </c>
      <c r="L263" s="274"/>
      <c r="M263" s="275"/>
      <c r="N263" s="250">
        <f>ROUND(L263*K263,2)</f>
        <v>0</v>
      </c>
      <c r="O263" s="249"/>
      <c r="P263" s="249"/>
      <c r="Q263" s="249"/>
      <c r="R263" s="34"/>
      <c r="T263" s="152" t="s">
        <v>19</v>
      </c>
      <c r="U263" s="41" t="s">
        <v>45</v>
      </c>
      <c r="V263" s="153">
        <v>4.4999999999999998E-2</v>
      </c>
      <c r="W263" s="153">
        <f>V263*K263</f>
        <v>4.4999999999999998E-2</v>
      </c>
      <c r="X263" s="153">
        <v>5.0000000000000002E-5</v>
      </c>
      <c r="Y263" s="153">
        <f>X263*K263</f>
        <v>5.0000000000000002E-5</v>
      </c>
      <c r="Z263" s="153">
        <v>0</v>
      </c>
      <c r="AA263" s="154">
        <f>Z263*K263</f>
        <v>0</v>
      </c>
      <c r="AR263" s="18" t="s">
        <v>225</v>
      </c>
      <c r="AT263" s="18" t="s">
        <v>145</v>
      </c>
      <c r="AU263" s="18" t="s">
        <v>99</v>
      </c>
      <c r="AY263" s="18" t="s">
        <v>144</v>
      </c>
      <c r="BE263" s="155">
        <f>IF(U263="základní",N263,0)</f>
        <v>0</v>
      </c>
      <c r="BF263" s="155">
        <f>IF(U263="snížená",N263,0)</f>
        <v>0</v>
      </c>
      <c r="BG263" s="155">
        <f>IF(U263="zákl. přenesená",N263,0)</f>
        <v>0</v>
      </c>
      <c r="BH263" s="155">
        <f>IF(U263="sníž. přenesená",N263,0)</f>
        <v>0</v>
      </c>
      <c r="BI263" s="155">
        <f>IF(U263="nulová",N263,0)</f>
        <v>0</v>
      </c>
      <c r="BJ263" s="18" t="s">
        <v>21</v>
      </c>
      <c r="BK263" s="155">
        <f>ROUND(L263*K263,2)</f>
        <v>0</v>
      </c>
      <c r="BL263" s="18" t="s">
        <v>225</v>
      </c>
      <c r="BM263" s="18" t="s">
        <v>692</v>
      </c>
    </row>
    <row r="264" spans="2:65" s="10" customFormat="1" ht="22.5" customHeight="1" x14ac:dyDescent="0.3">
      <c r="B264" s="156"/>
      <c r="C264" s="157"/>
      <c r="D264" s="157"/>
      <c r="E264" s="158" t="s">
        <v>19</v>
      </c>
      <c r="F264" s="251" t="s">
        <v>21</v>
      </c>
      <c r="G264" s="252"/>
      <c r="H264" s="252"/>
      <c r="I264" s="252"/>
      <c r="J264" s="157"/>
      <c r="K264" s="159">
        <v>1</v>
      </c>
      <c r="L264" s="157"/>
      <c r="M264" s="157"/>
      <c r="N264" s="157"/>
      <c r="O264" s="157"/>
      <c r="P264" s="157"/>
      <c r="Q264" s="157"/>
      <c r="R264" s="160"/>
      <c r="T264" s="161"/>
      <c r="U264" s="157"/>
      <c r="V264" s="157"/>
      <c r="W264" s="157"/>
      <c r="X264" s="157"/>
      <c r="Y264" s="157"/>
      <c r="Z264" s="157"/>
      <c r="AA264" s="162"/>
      <c r="AT264" s="163" t="s">
        <v>152</v>
      </c>
      <c r="AU264" s="163" t="s">
        <v>99</v>
      </c>
      <c r="AV264" s="10" t="s">
        <v>99</v>
      </c>
      <c r="AW264" s="10" t="s">
        <v>37</v>
      </c>
      <c r="AX264" s="10" t="s">
        <v>21</v>
      </c>
      <c r="AY264" s="163" t="s">
        <v>144</v>
      </c>
    </row>
    <row r="265" spans="2:65" s="1" customFormat="1" ht="22.5" customHeight="1" x14ac:dyDescent="0.3">
      <c r="B265" s="32"/>
      <c r="C265" s="148" t="s">
        <v>453</v>
      </c>
      <c r="D265" s="148" t="s">
        <v>145</v>
      </c>
      <c r="E265" s="149" t="s">
        <v>442</v>
      </c>
      <c r="F265" s="248" t="s">
        <v>439</v>
      </c>
      <c r="G265" s="249"/>
      <c r="H265" s="249"/>
      <c r="I265" s="249"/>
      <c r="J265" s="150" t="s">
        <v>374</v>
      </c>
      <c r="K265" s="151">
        <v>1</v>
      </c>
      <c r="L265" s="274">
        <v>0</v>
      </c>
      <c r="M265" s="275"/>
      <c r="N265" s="250">
        <f>ROUND(L265*K265,2)</f>
        <v>0</v>
      </c>
      <c r="O265" s="249"/>
      <c r="P265" s="249"/>
      <c r="Q265" s="249"/>
      <c r="R265" s="34"/>
      <c r="T265" s="152" t="s">
        <v>19</v>
      </c>
      <c r="U265" s="41" t="s">
        <v>45</v>
      </c>
      <c r="V265" s="153">
        <v>4.3999999999999997E-2</v>
      </c>
      <c r="W265" s="153">
        <f>V265*K265</f>
        <v>4.3999999999999997E-2</v>
      </c>
      <c r="X265" s="153">
        <v>5.0000000000000002E-5</v>
      </c>
      <c r="Y265" s="153">
        <f>X265*K265</f>
        <v>5.0000000000000002E-5</v>
      </c>
      <c r="Z265" s="153">
        <v>0</v>
      </c>
      <c r="AA265" s="154">
        <f>Z265*K265</f>
        <v>0</v>
      </c>
      <c r="AR265" s="18" t="s">
        <v>225</v>
      </c>
      <c r="AT265" s="18" t="s">
        <v>145</v>
      </c>
      <c r="AU265" s="18" t="s">
        <v>99</v>
      </c>
      <c r="AY265" s="18" t="s">
        <v>144</v>
      </c>
      <c r="BE265" s="155">
        <f>IF(U265="základní",N265,0)</f>
        <v>0</v>
      </c>
      <c r="BF265" s="155">
        <f>IF(U265="snížená",N265,0)</f>
        <v>0</v>
      </c>
      <c r="BG265" s="155">
        <f>IF(U265="zákl. přenesená",N265,0)</f>
        <v>0</v>
      </c>
      <c r="BH265" s="155">
        <f>IF(U265="sníž. přenesená",N265,0)</f>
        <v>0</v>
      </c>
      <c r="BI265" s="155">
        <f>IF(U265="nulová",N265,0)</f>
        <v>0</v>
      </c>
      <c r="BJ265" s="18" t="s">
        <v>21</v>
      </c>
      <c r="BK265" s="155">
        <f>ROUND(L265*K265,2)</f>
        <v>0</v>
      </c>
      <c r="BL265" s="18" t="s">
        <v>225</v>
      </c>
      <c r="BM265" s="18" t="s">
        <v>693</v>
      </c>
    </row>
    <row r="266" spans="2:65" s="10" customFormat="1" ht="22.5" customHeight="1" x14ac:dyDescent="0.3">
      <c r="B266" s="156"/>
      <c r="C266" s="157"/>
      <c r="D266" s="157"/>
      <c r="E266" s="158" t="s">
        <v>19</v>
      </c>
      <c r="F266" s="251" t="s">
        <v>21</v>
      </c>
      <c r="G266" s="252"/>
      <c r="H266" s="252"/>
      <c r="I266" s="252"/>
      <c r="J266" s="157"/>
      <c r="K266" s="159">
        <v>1</v>
      </c>
      <c r="L266" s="157"/>
      <c r="M266" s="157"/>
      <c r="N266" s="157"/>
      <c r="O266" s="157"/>
      <c r="P266" s="157"/>
      <c r="Q266" s="157"/>
      <c r="R266" s="160"/>
      <c r="T266" s="161"/>
      <c r="U266" s="157"/>
      <c r="V266" s="157"/>
      <c r="W266" s="157"/>
      <c r="X266" s="157"/>
      <c r="Y266" s="157"/>
      <c r="Z266" s="157"/>
      <c r="AA266" s="162"/>
      <c r="AT266" s="163" t="s">
        <v>152</v>
      </c>
      <c r="AU266" s="163" t="s">
        <v>99</v>
      </c>
      <c r="AV266" s="10" t="s">
        <v>99</v>
      </c>
      <c r="AW266" s="10" t="s">
        <v>37</v>
      </c>
      <c r="AX266" s="10" t="s">
        <v>21</v>
      </c>
      <c r="AY266" s="163" t="s">
        <v>144</v>
      </c>
    </row>
    <row r="267" spans="2:65" s="1" customFormat="1" ht="22.5" customHeight="1" x14ac:dyDescent="0.3">
      <c r="B267" s="32"/>
      <c r="C267" s="148" t="s">
        <v>457</v>
      </c>
      <c r="D267" s="148" t="s">
        <v>145</v>
      </c>
      <c r="E267" s="149" t="s">
        <v>425</v>
      </c>
      <c r="F267" s="248" t="s">
        <v>426</v>
      </c>
      <c r="G267" s="249"/>
      <c r="H267" s="249"/>
      <c r="I267" s="249"/>
      <c r="J267" s="150" t="s">
        <v>309</v>
      </c>
      <c r="K267" s="151">
        <v>2.64</v>
      </c>
      <c r="L267" s="274">
        <v>0</v>
      </c>
      <c r="M267" s="275"/>
      <c r="N267" s="250">
        <f>ROUND(L267*K267,2)</f>
        <v>0</v>
      </c>
      <c r="O267" s="249"/>
      <c r="P267" s="249"/>
      <c r="Q267" s="249"/>
      <c r="R267" s="34"/>
      <c r="T267" s="152" t="s">
        <v>19</v>
      </c>
      <c r="U267" s="41" t="s">
        <v>45</v>
      </c>
      <c r="V267" s="153">
        <v>0.14000000000000001</v>
      </c>
      <c r="W267" s="153">
        <f>V267*K267</f>
        <v>0.36960000000000004</v>
      </c>
      <c r="X267" s="153">
        <v>1E-4</v>
      </c>
      <c r="Y267" s="153">
        <f>X267*K267</f>
        <v>2.6400000000000002E-4</v>
      </c>
      <c r="Z267" s="153">
        <v>0</v>
      </c>
      <c r="AA267" s="154">
        <f>Z267*K267</f>
        <v>0</v>
      </c>
      <c r="AR267" s="18" t="s">
        <v>225</v>
      </c>
      <c r="AT267" s="18" t="s">
        <v>145</v>
      </c>
      <c r="AU267" s="18" t="s">
        <v>99</v>
      </c>
      <c r="AY267" s="18" t="s">
        <v>144</v>
      </c>
      <c r="BE267" s="155">
        <f>IF(U267="základní",N267,0)</f>
        <v>0</v>
      </c>
      <c r="BF267" s="155">
        <f>IF(U267="snížená",N267,0)</f>
        <v>0</v>
      </c>
      <c r="BG267" s="155">
        <f>IF(U267="zákl. přenesená",N267,0)</f>
        <v>0</v>
      </c>
      <c r="BH267" s="155">
        <f>IF(U267="sníž. přenesená",N267,0)</f>
        <v>0</v>
      </c>
      <c r="BI267" s="155">
        <f>IF(U267="nulová",N267,0)</f>
        <v>0</v>
      </c>
      <c r="BJ267" s="18" t="s">
        <v>21</v>
      </c>
      <c r="BK267" s="155">
        <f>ROUND(L267*K267,2)</f>
        <v>0</v>
      </c>
      <c r="BL267" s="18" t="s">
        <v>225</v>
      </c>
      <c r="BM267" s="18" t="s">
        <v>694</v>
      </c>
    </row>
    <row r="268" spans="2:65" s="10" customFormat="1" ht="22.5" customHeight="1" x14ac:dyDescent="0.3">
      <c r="B268" s="156"/>
      <c r="C268" s="157"/>
      <c r="D268" s="157"/>
      <c r="E268" s="158" t="s">
        <v>19</v>
      </c>
      <c r="F268" s="251" t="s">
        <v>428</v>
      </c>
      <c r="G268" s="252"/>
      <c r="H268" s="252"/>
      <c r="I268" s="252"/>
      <c r="J268" s="157"/>
      <c r="K268" s="159">
        <v>2.64</v>
      </c>
      <c r="L268" s="157"/>
      <c r="M268" s="157"/>
      <c r="N268" s="157"/>
      <c r="O268" s="157"/>
      <c r="P268" s="157"/>
      <c r="Q268" s="157"/>
      <c r="R268" s="160"/>
      <c r="T268" s="161"/>
      <c r="U268" s="157"/>
      <c r="V268" s="157"/>
      <c r="W268" s="157"/>
      <c r="X268" s="157"/>
      <c r="Y268" s="157"/>
      <c r="Z268" s="157"/>
      <c r="AA268" s="162"/>
      <c r="AT268" s="163" t="s">
        <v>152</v>
      </c>
      <c r="AU268" s="163" t="s">
        <v>99</v>
      </c>
      <c r="AV268" s="10" t="s">
        <v>99</v>
      </c>
      <c r="AW268" s="10" t="s">
        <v>37</v>
      </c>
      <c r="AX268" s="10" t="s">
        <v>21</v>
      </c>
      <c r="AY268" s="163" t="s">
        <v>144</v>
      </c>
    </row>
    <row r="269" spans="2:65" s="1" customFormat="1" ht="22.5" customHeight="1" x14ac:dyDescent="0.3">
      <c r="B269" s="32"/>
      <c r="C269" s="180" t="s">
        <v>461</v>
      </c>
      <c r="D269" s="180" t="s">
        <v>239</v>
      </c>
      <c r="E269" s="181" t="s">
        <v>430</v>
      </c>
      <c r="F269" s="258" t="s">
        <v>431</v>
      </c>
      <c r="G269" s="259"/>
      <c r="H269" s="259"/>
      <c r="I269" s="259"/>
      <c r="J269" s="182" t="s">
        <v>309</v>
      </c>
      <c r="K269" s="183">
        <v>2.7</v>
      </c>
      <c r="L269" s="276">
        <v>0</v>
      </c>
      <c r="M269" s="277"/>
      <c r="N269" s="260">
        <f>ROUND(L269*K269,2)</f>
        <v>0</v>
      </c>
      <c r="O269" s="249"/>
      <c r="P269" s="249"/>
      <c r="Q269" s="249"/>
      <c r="R269" s="34"/>
      <c r="T269" s="152" t="s">
        <v>19</v>
      </c>
      <c r="U269" s="41" t="s">
        <v>45</v>
      </c>
      <c r="V269" s="153">
        <v>0</v>
      </c>
      <c r="W269" s="153">
        <f>V269*K269</f>
        <v>0</v>
      </c>
      <c r="X269" s="153">
        <v>2.9999999999999997E-4</v>
      </c>
      <c r="Y269" s="153">
        <f>X269*K269</f>
        <v>8.0999999999999996E-4</v>
      </c>
      <c r="Z269" s="153">
        <v>0</v>
      </c>
      <c r="AA269" s="154">
        <f>Z269*K269</f>
        <v>0</v>
      </c>
      <c r="AR269" s="18" t="s">
        <v>242</v>
      </c>
      <c r="AT269" s="18" t="s">
        <v>239</v>
      </c>
      <c r="AU269" s="18" t="s">
        <v>99</v>
      </c>
      <c r="AY269" s="18" t="s">
        <v>144</v>
      </c>
      <c r="BE269" s="155">
        <f>IF(U269="základní",N269,0)</f>
        <v>0</v>
      </c>
      <c r="BF269" s="155">
        <f>IF(U269="snížená",N269,0)</f>
        <v>0</v>
      </c>
      <c r="BG269" s="155">
        <f>IF(U269="zákl. přenesená",N269,0)</f>
        <v>0</v>
      </c>
      <c r="BH269" s="155">
        <f>IF(U269="sníž. přenesená",N269,0)</f>
        <v>0</v>
      </c>
      <c r="BI269" s="155">
        <f>IF(U269="nulová",N269,0)</f>
        <v>0</v>
      </c>
      <c r="BJ269" s="18" t="s">
        <v>21</v>
      </c>
      <c r="BK269" s="155">
        <f>ROUND(L269*K269,2)</f>
        <v>0</v>
      </c>
      <c r="BL269" s="18" t="s">
        <v>225</v>
      </c>
      <c r="BM269" s="18" t="s">
        <v>695</v>
      </c>
    </row>
    <row r="270" spans="2:65" s="10" customFormat="1" ht="22.5" customHeight="1" x14ac:dyDescent="0.3">
      <c r="B270" s="156"/>
      <c r="C270" s="157"/>
      <c r="D270" s="157"/>
      <c r="E270" s="158" t="s">
        <v>19</v>
      </c>
      <c r="F270" s="251" t="s">
        <v>696</v>
      </c>
      <c r="G270" s="252"/>
      <c r="H270" s="252"/>
      <c r="I270" s="252"/>
      <c r="J270" s="157"/>
      <c r="K270" s="159">
        <v>2.7</v>
      </c>
      <c r="L270" s="157"/>
      <c r="M270" s="157"/>
      <c r="N270" s="157"/>
      <c r="O270" s="157"/>
      <c r="P270" s="157"/>
      <c r="Q270" s="157"/>
      <c r="R270" s="160"/>
      <c r="T270" s="161"/>
      <c r="U270" s="157"/>
      <c r="V270" s="157"/>
      <c r="W270" s="157"/>
      <c r="X270" s="157"/>
      <c r="Y270" s="157"/>
      <c r="Z270" s="157"/>
      <c r="AA270" s="162"/>
      <c r="AT270" s="163" t="s">
        <v>152</v>
      </c>
      <c r="AU270" s="163" t="s">
        <v>99</v>
      </c>
      <c r="AV270" s="10" t="s">
        <v>99</v>
      </c>
      <c r="AW270" s="10" t="s">
        <v>37</v>
      </c>
      <c r="AX270" s="10" t="s">
        <v>21</v>
      </c>
      <c r="AY270" s="163" t="s">
        <v>144</v>
      </c>
    </row>
    <row r="271" spans="2:65" s="1" customFormat="1" ht="31.5" customHeight="1" x14ac:dyDescent="0.3">
      <c r="B271" s="32"/>
      <c r="C271" s="148" t="s">
        <v>465</v>
      </c>
      <c r="D271" s="148" t="s">
        <v>145</v>
      </c>
      <c r="E271" s="149" t="s">
        <v>446</v>
      </c>
      <c r="F271" s="248" t="s">
        <v>447</v>
      </c>
      <c r="G271" s="249"/>
      <c r="H271" s="249"/>
      <c r="I271" s="249"/>
      <c r="J271" s="150" t="s">
        <v>194</v>
      </c>
      <c r="K271" s="151">
        <v>0.72199999999999998</v>
      </c>
      <c r="L271" s="274">
        <v>0</v>
      </c>
      <c r="M271" s="275"/>
      <c r="N271" s="250">
        <f>ROUND(L271*K271,2)</f>
        <v>0</v>
      </c>
      <c r="O271" s="249"/>
      <c r="P271" s="249"/>
      <c r="Q271" s="249"/>
      <c r="R271" s="34"/>
      <c r="T271" s="152" t="s">
        <v>19</v>
      </c>
      <c r="U271" s="41" t="s">
        <v>45</v>
      </c>
      <c r="V271" s="153">
        <v>3.036</v>
      </c>
      <c r="W271" s="153">
        <f>V271*K271</f>
        <v>2.1919919999999999</v>
      </c>
      <c r="X271" s="153">
        <v>0</v>
      </c>
      <c r="Y271" s="153">
        <f>X271*K271</f>
        <v>0</v>
      </c>
      <c r="Z271" s="153">
        <v>0</v>
      </c>
      <c r="AA271" s="154">
        <f>Z271*K271</f>
        <v>0</v>
      </c>
      <c r="AR271" s="18" t="s">
        <v>225</v>
      </c>
      <c r="AT271" s="18" t="s">
        <v>145</v>
      </c>
      <c r="AU271" s="18" t="s">
        <v>99</v>
      </c>
      <c r="AY271" s="18" t="s">
        <v>144</v>
      </c>
      <c r="BE271" s="155">
        <f>IF(U271="základní",N271,0)</f>
        <v>0</v>
      </c>
      <c r="BF271" s="155">
        <f>IF(U271="snížená",N271,0)</f>
        <v>0</v>
      </c>
      <c r="BG271" s="155">
        <f>IF(U271="zákl. přenesená",N271,0)</f>
        <v>0</v>
      </c>
      <c r="BH271" s="155">
        <f>IF(U271="sníž. přenesená",N271,0)</f>
        <v>0</v>
      </c>
      <c r="BI271" s="155">
        <f>IF(U271="nulová",N271,0)</f>
        <v>0</v>
      </c>
      <c r="BJ271" s="18" t="s">
        <v>21</v>
      </c>
      <c r="BK271" s="155">
        <f>ROUND(L271*K271,2)</f>
        <v>0</v>
      </c>
      <c r="BL271" s="18" t="s">
        <v>225</v>
      </c>
      <c r="BM271" s="18" t="s">
        <v>697</v>
      </c>
    </row>
    <row r="272" spans="2:65" s="1" customFormat="1" ht="31.5" customHeight="1" x14ac:dyDescent="0.3">
      <c r="B272" s="32"/>
      <c r="C272" s="148" t="s">
        <v>470</v>
      </c>
      <c r="D272" s="148" t="s">
        <v>145</v>
      </c>
      <c r="E272" s="149" t="s">
        <v>450</v>
      </c>
      <c r="F272" s="248" t="s">
        <v>451</v>
      </c>
      <c r="G272" s="249"/>
      <c r="H272" s="249"/>
      <c r="I272" s="249"/>
      <c r="J272" s="150" t="s">
        <v>194</v>
      </c>
      <c r="K272" s="151">
        <v>0.72199999999999998</v>
      </c>
      <c r="L272" s="274">
        <v>0</v>
      </c>
      <c r="M272" s="275"/>
      <c r="N272" s="250">
        <f>ROUND(L272*K272,2)</f>
        <v>0</v>
      </c>
      <c r="O272" s="249"/>
      <c r="P272" s="249"/>
      <c r="Q272" s="249"/>
      <c r="R272" s="34"/>
      <c r="T272" s="152" t="s">
        <v>19</v>
      </c>
      <c r="U272" s="41" t="s">
        <v>45</v>
      </c>
      <c r="V272" s="153">
        <v>1.39</v>
      </c>
      <c r="W272" s="153">
        <f>V272*K272</f>
        <v>1.0035799999999999</v>
      </c>
      <c r="X272" s="153">
        <v>0</v>
      </c>
      <c r="Y272" s="153">
        <f>X272*K272</f>
        <v>0</v>
      </c>
      <c r="Z272" s="153">
        <v>0</v>
      </c>
      <c r="AA272" s="154">
        <f>Z272*K272</f>
        <v>0</v>
      </c>
      <c r="AR272" s="18" t="s">
        <v>225</v>
      </c>
      <c r="AT272" s="18" t="s">
        <v>145</v>
      </c>
      <c r="AU272" s="18" t="s">
        <v>99</v>
      </c>
      <c r="AY272" s="18" t="s">
        <v>144</v>
      </c>
      <c r="BE272" s="155">
        <f>IF(U272="základní",N272,0)</f>
        <v>0</v>
      </c>
      <c r="BF272" s="155">
        <f>IF(U272="snížená",N272,0)</f>
        <v>0</v>
      </c>
      <c r="BG272" s="155">
        <f>IF(U272="zákl. přenesená",N272,0)</f>
        <v>0</v>
      </c>
      <c r="BH272" s="155">
        <f>IF(U272="sníž. přenesená",N272,0)</f>
        <v>0</v>
      </c>
      <c r="BI272" s="155">
        <f>IF(U272="nulová",N272,0)</f>
        <v>0</v>
      </c>
      <c r="BJ272" s="18" t="s">
        <v>21</v>
      </c>
      <c r="BK272" s="155">
        <f>ROUND(L272*K272,2)</f>
        <v>0</v>
      </c>
      <c r="BL272" s="18" t="s">
        <v>225</v>
      </c>
      <c r="BM272" s="18" t="s">
        <v>698</v>
      </c>
    </row>
    <row r="273" spans="2:65" s="1" customFormat="1" ht="31.5" customHeight="1" x14ac:dyDescent="0.3">
      <c r="B273" s="32"/>
      <c r="C273" s="148" t="s">
        <v>474</v>
      </c>
      <c r="D273" s="148" t="s">
        <v>145</v>
      </c>
      <c r="E273" s="149" t="s">
        <v>454</v>
      </c>
      <c r="F273" s="248" t="s">
        <v>455</v>
      </c>
      <c r="G273" s="249"/>
      <c r="H273" s="249"/>
      <c r="I273" s="249"/>
      <c r="J273" s="150" t="s">
        <v>194</v>
      </c>
      <c r="K273" s="151">
        <v>0.72199999999999998</v>
      </c>
      <c r="L273" s="274">
        <v>0</v>
      </c>
      <c r="M273" s="275"/>
      <c r="N273" s="250">
        <f>ROUND(L273*K273,2)</f>
        <v>0</v>
      </c>
      <c r="O273" s="249"/>
      <c r="P273" s="249"/>
      <c r="Q273" s="249"/>
      <c r="R273" s="34"/>
      <c r="T273" s="152" t="s">
        <v>19</v>
      </c>
      <c r="U273" s="41" t="s">
        <v>45</v>
      </c>
      <c r="V273" s="153">
        <v>1.2729999999999999</v>
      </c>
      <c r="W273" s="153">
        <f>V273*K273</f>
        <v>0.91910599999999987</v>
      </c>
      <c r="X273" s="153">
        <v>0</v>
      </c>
      <c r="Y273" s="153">
        <f>X273*K273</f>
        <v>0</v>
      </c>
      <c r="Z273" s="153">
        <v>0</v>
      </c>
      <c r="AA273" s="154">
        <f>Z273*K273</f>
        <v>0</v>
      </c>
      <c r="AR273" s="18" t="s">
        <v>225</v>
      </c>
      <c r="AT273" s="18" t="s">
        <v>145</v>
      </c>
      <c r="AU273" s="18" t="s">
        <v>99</v>
      </c>
      <c r="AY273" s="18" t="s">
        <v>144</v>
      </c>
      <c r="BE273" s="155">
        <f>IF(U273="základní",N273,0)</f>
        <v>0</v>
      </c>
      <c r="BF273" s="155">
        <f>IF(U273="snížená",N273,0)</f>
        <v>0</v>
      </c>
      <c r="BG273" s="155">
        <f>IF(U273="zákl. přenesená",N273,0)</f>
        <v>0</v>
      </c>
      <c r="BH273" s="155">
        <f>IF(U273="sníž. přenesená",N273,0)</f>
        <v>0</v>
      </c>
      <c r="BI273" s="155">
        <f>IF(U273="nulová",N273,0)</f>
        <v>0</v>
      </c>
      <c r="BJ273" s="18" t="s">
        <v>21</v>
      </c>
      <c r="BK273" s="155">
        <f>ROUND(L273*K273,2)</f>
        <v>0</v>
      </c>
      <c r="BL273" s="18" t="s">
        <v>225</v>
      </c>
      <c r="BM273" s="18" t="s">
        <v>699</v>
      </c>
    </row>
    <row r="274" spans="2:65" s="9" customFormat="1" ht="29.85" customHeight="1" x14ac:dyDescent="0.3">
      <c r="B274" s="137"/>
      <c r="C274" s="138"/>
      <c r="D274" s="147" t="s">
        <v>126</v>
      </c>
      <c r="E274" s="147"/>
      <c r="F274" s="147"/>
      <c r="G274" s="147"/>
      <c r="H274" s="147"/>
      <c r="I274" s="147"/>
      <c r="J274" s="147"/>
      <c r="K274" s="147"/>
      <c r="L274" s="147"/>
      <c r="M274" s="147"/>
      <c r="N274" s="271">
        <f>BK274</f>
        <v>0</v>
      </c>
      <c r="O274" s="272"/>
      <c r="P274" s="272"/>
      <c r="Q274" s="272"/>
      <c r="R274" s="140"/>
      <c r="T274" s="141"/>
      <c r="U274" s="138"/>
      <c r="V274" s="138"/>
      <c r="W274" s="142">
        <f>SUM(W275:W294)</f>
        <v>28.737743999999999</v>
      </c>
      <c r="X274" s="138"/>
      <c r="Y274" s="142">
        <f>SUM(Y275:Y294)</f>
        <v>0.30210560000000003</v>
      </c>
      <c r="Z274" s="138"/>
      <c r="AA274" s="143">
        <f>SUM(AA275:AA294)</f>
        <v>0.16147449999999999</v>
      </c>
      <c r="AR274" s="144" t="s">
        <v>99</v>
      </c>
      <c r="AT274" s="145" t="s">
        <v>79</v>
      </c>
      <c r="AU274" s="145" t="s">
        <v>21</v>
      </c>
      <c r="AY274" s="144" t="s">
        <v>144</v>
      </c>
      <c r="BK274" s="146">
        <f>SUM(BK275:BK294)</f>
        <v>0</v>
      </c>
    </row>
    <row r="275" spans="2:65" s="1" customFormat="1" ht="22.5" customHeight="1" x14ac:dyDescent="0.3">
      <c r="B275" s="32"/>
      <c r="C275" s="148" t="s">
        <v>478</v>
      </c>
      <c r="D275" s="148" t="s">
        <v>145</v>
      </c>
      <c r="E275" s="149" t="s">
        <v>471</v>
      </c>
      <c r="F275" s="248" t="s">
        <v>472</v>
      </c>
      <c r="G275" s="249"/>
      <c r="H275" s="249"/>
      <c r="I275" s="249"/>
      <c r="J275" s="150" t="s">
        <v>148</v>
      </c>
      <c r="K275" s="151">
        <v>60.643000000000001</v>
      </c>
      <c r="L275" s="274">
        <v>0</v>
      </c>
      <c r="M275" s="275"/>
      <c r="N275" s="250">
        <f>ROUND(L275*K275,2)</f>
        <v>0</v>
      </c>
      <c r="O275" s="249"/>
      <c r="P275" s="249"/>
      <c r="Q275" s="249"/>
      <c r="R275" s="34"/>
      <c r="T275" s="152" t="s">
        <v>19</v>
      </c>
      <c r="U275" s="41" t="s">
        <v>45</v>
      </c>
      <c r="V275" s="153">
        <v>0.105</v>
      </c>
      <c r="W275" s="153">
        <f>V275*K275</f>
        <v>6.367515</v>
      </c>
      <c r="X275" s="153">
        <v>0</v>
      </c>
      <c r="Y275" s="153">
        <f>X275*K275</f>
        <v>0</v>
      </c>
      <c r="Z275" s="153">
        <v>2.5000000000000001E-3</v>
      </c>
      <c r="AA275" s="154">
        <f>Z275*K275</f>
        <v>0.15160750000000001</v>
      </c>
      <c r="AR275" s="18" t="s">
        <v>225</v>
      </c>
      <c r="AT275" s="18" t="s">
        <v>145</v>
      </c>
      <c r="AU275" s="18" t="s">
        <v>99</v>
      </c>
      <c r="AY275" s="18" t="s">
        <v>144</v>
      </c>
      <c r="BE275" s="155">
        <f>IF(U275="základní",N275,0)</f>
        <v>0</v>
      </c>
      <c r="BF275" s="155">
        <f>IF(U275="snížená",N275,0)</f>
        <v>0</v>
      </c>
      <c r="BG275" s="155">
        <f>IF(U275="zákl. přenesená",N275,0)</f>
        <v>0</v>
      </c>
      <c r="BH275" s="155">
        <f>IF(U275="sníž. přenesená",N275,0)</f>
        <v>0</v>
      </c>
      <c r="BI275" s="155">
        <f>IF(U275="nulová",N275,0)</f>
        <v>0</v>
      </c>
      <c r="BJ275" s="18" t="s">
        <v>21</v>
      </c>
      <c r="BK275" s="155">
        <f>ROUND(L275*K275,2)</f>
        <v>0</v>
      </c>
      <c r="BL275" s="18" t="s">
        <v>225</v>
      </c>
      <c r="BM275" s="18" t="s">
        <v>700</v>
      </c>
    </row>
    <row r="276" spans="2:65" s="10" customFormat="1" ht="22.5" customHeight="1" x14ac:dyDescent="0.3">
      <c r="B276" s="156"/>
      <c r="C276" s="157"/>
      <c r="D276" s="157"/>
      <c r="E276" s="158" t="s">
        <v>19</v>
      </c>
      <c r="F276" s="251" t="s">
        <v>701</v>
      </c>
      <c r="G276" s="252"/>
      <c r="H276" s="252"/>
      <c r="I276" s="252"/>
      <c r="J276" s="157"/>
      <c r="K276" s="159">
        <v>60.98</v>
      </c>
      <c r="L276" s="157"/>
      <c r="M276" s="157"/>
      <c r="N276" s="157"/>
      <c r="O276" s="157"/>
      <c r="P276" s="157"/>
      <c r="Q276" s="157"/>
      <c r="R276" s="160"/>
      <c r="T276" s="161"/>
      <c r="U276" s="157"/>
      <c r="V276" s="157"/>
      <c r="W276" s="157"/>
      <c r="X276" s="157"/>
      <c r="Y276" s="157"/>
      <c r="Z276" s="157"/>
      <c r="AA276" s="162"/>
      <c r="AT276" s="163" t="s">
        <v>152</v>
      </c>
      <c r="AU276" s="163" t="s">
        <v>99</v>
      </c>
      <c r="AV276" s="10" t="s">
        <v>99</v>
      </c>
      <c r="AW276" s="10" t="s">
        <v>37</v>
      </c>
      <c r="AX276" s="10" t="s">
        <v>80</v>
      </c>
      <c r="AY276" s="163" t="s">
        <v>144</v>
      </c>
    </row>
    <row r="277" spans="2:65" s="10" customFormat="1" ht="22.5" customHeight="1" x14ac:dyDescent="0.3">
      <c r="B277" s="156"/>
      <c r="C277" s="157"/>
      <c r="D277" s="157"/>
      <c r="E277" s="158" t="s">
        <v>19</v>
      </c>
      <c r="F277" s="253" t="s">
        <v>702</v>
      </c>
      <c r="G277" s="252"/>
      <c r="H277" s="252"/>
      <c r="I277" s="252"/>
      <c r="J277" s="157"/>
      <c r="K277" s="159">
        <v>-0.33700000000000002</v>
      </c>
      <c r="L277" s="157"/>
      <c r="M277" s="157"/>
      <c r="N277" s="157"/>
      <c r="O277" s="157"/>
      <c r="P277" s="157"/>
      <c r="Q277" s="157"/>
      <c r="R277" s="160"/>
      <c r="T277" s="161"/>
      <c r="U277" s="157"/>
      <c r="V277" s="157"/>
      <c r="W277" s="157"/>
      <c r="X277" s="157"/>
      <c r="Y277" s="157"/>
      <c r="Z277" s="157"/>
      <c r="AA277" s="162"/>
      <c r="AT277" s="163" t="s">
        <v>152</v>
      </c>
      <c r="AU277" s="163" t="s">
        <v>99</v>
      </c>
      <c r="AV277" s="10" t="s">
        <v>99</v>
      </c>
      <c r="AW277" s="10" t="s">
        <v>37</v>
      </c>
      <c r="AX277" s="10" t="s">
        <v>80</v>
      </c>
      <c r="AY277" s="163" t="s">
        <v>144</v>
      </c>
    </row>
    <row r="278" spans="2:65" s="11" customFormat="1" ht="22.5" customHeight="1" x14ac:dyDescent="0.3">
      <c r="B278" s="164"/>
      <c r="C278" s="165"/>
      <c r="D278" s="165"/>
      <c r="E278" s="166" t="s">
        <v>19</v>
      </c>
      <c r="F278" s="254" t="s">
        <v>155</v>
      </c>
      <c r="G278" s="255"/>
      <c r="H278" s="255"/>
      <c r="I278" s="255"/>
      <c r="J278" s="165"/>
      <c r="K278" s="167">
        <v>60.643000000000001</v>
      </c>
      <c r="L278" s="165"/>
      <c r="M278" s="165"/>
      <c r="N278" s="165"/>
      <c r="O278" s="165"/>
      <c r="P278" s="165"/>
      <c r="Q278" s="165"/>
      <c r="R278" s="168"/>
      <c r="T278" s="169"/>
      <c r="U278" s="165"/>
      <c r="V278" s="165"/>
      <c r="W278" s="165"/>
      <c r="X278" s="165"/>
      <c r="Y278" s="165"/>
      <c r="Z278" s="165"/>
      <c r="AA278" s="170"/>
      <c r="AT278" s="171" t="s">
        <v>152</v>
      </c>
      <c r="AU278" s="171" t="s">
        <v>99</v>
      </c>
      <c r="AV278" s="11" t="s">
        <v>149</v>
      </c>
      <c r="AW278" s="11" t="s">
        <v>37</v>
      </c>
      <c r="AX278" s="11" t="s">
        <v>21</v>
      </c>
      <c r="AY278" s="171" t="s">
        <v>144</v>
      </c>
    </row>
    <row r="279" spans="2:65" s="1" customFormat="1" ht="22.5" customHeight="1" x14ac:dyDescent="0.3">
      <c r="B279" s="32"/>
      <c r="C279" s="148" t="s">
        <v>483</v>
      </c>
      <c r="D279" s="148" t="s">
        <v>145</v>
      </c>
      <c r="E279" s="149" t="s">
        <v>475</v>
      </c>
      <c r="F279" s="248" t="s">
        <v>476</v>
      </c>
      <c r="G279" s="249"/>
      <c r="H279" s="249"/>
      <c r="I279" s="249"/>
      <c r="J279" s="150" t="s">
        <v>148</v>
      </c>
      <c r="K279" s="151">
        <v>60.643000000000001</v>
      </c>
      <c r="L279" s="274">
        <v>0</v>
      </c>
      <c r="M279" s="275"/>
      <c r="N279" s="250">
        <f>ROUND(L279*K279,2)</f>
        <v>0</v>
      </c>
      <c r="O279" s="249"/>
      <c r="P279" s="249"/>
      <c r="Q279" s="249"/>
      <c r="R279" s="34"/>
      <c r="T279" s="152" t="s">
        <v>19</v>
      </c>
      <c r="U279" s="41" t="s">
        <v>45</v>
      </c>
      <c r="V279" s="153">
        <v>0.32100000000000001</v>
      </c>
      <c r="W279" s="153">
        <f>V279*K279</f>
        <v>19.466403</v>
      </c>
      <c r="X279" s="153">
        <v>2.0000000000000001E-4</v>
      </c>
      <c r="Y279" s="153">
        <f>X279*K279</f>
        <v>1.2128600000000002E-2</v>
      </c>
      <c r="Z279" s="153">
        <v>0</v>
      </c>
      <c r="AA279" s="154">
        <f>Z279*K279</f>
        <v>0</v>
      </c>
      <c r="AR279" s="18" t="s">
        <v>225</v>
      </c>
      <c r="AT279" s="18" t="s">
        <v>145</v>
      </c>
      <c r="AU279" s="18" t="s">
        <v>99</v>
      </c>
      <c r="AY279" s="18" t="s">
        <v>144</v>
      </c>
      <c r="BE279" s="155">
        <f>IF(U279="základní",N279,0)</f>
        <v>0</v>
      </c>
      <c r="BF279" s="155">
        <f>IF(U279="snížená",N279,0)</f>
        <v>0</v>
      </c>
      <c r="BG279" s="155">
        <f>IF(U279="zákl. přenesená",N279,0)</f>
        <v>0</v>
      </c>
      <c r="BH279" s="155">
        <f>IF(U279="sníž. přenesená",N279,0)</f>
        <v>0</v>
      </c>
      <c r="BI279" s="155">
        <f>IF(U279="nulová",N279,0)</f>
        <v>0</v>
      </c>
      <c r="BJ279" s="18" t="s">
        <v>21</v>
      </c>
      <c r="BK279" s="155">
        <f>ROUND(L279*K279,2)</f>
        <v>0</v>
      </c>
      <c r="BL279" s="18" t="s">
        <v>225</v>
      </c>
      <c r="BM279" s="18" t="s">
        <v>703</v>
      </c>
    </row>
    <row r="280" spans="2:65" s="10" customFormat="1" ht="22.5" customHeight="1" x14ac:dyDescent="0.3">
      <c r="B280" s="156"/>
      <c r="C280" s="157"/>
      <c r="D280" s="157"/>
      <c r="E280" s="158" t="s">
        <v>19</v>
      </c>
      <c r="F280" s="251" t="s">
        <v>701</v>
      </c>
      <c r="G280" s="252"/>
      <c r="H280" s="252"/>
      <c r="I280" s="252"/>
      <c r="J280" s="157"/>
      <c r="K280" s="159">
        <v>60.98</v>
      </c>
      <c r="L280" s="157"/>
      <c r="M280" s="157"/>
      <c r="N280" s="157"/>
      <c r="O280" s="157"/>
      <c r="P280" s="157"/>
      <c r="Q280" s="157"/>
      <c r="R280" s="160"/>
      <c r="T280" s="161"/>
      <c r="U280" s="157"/>
      <c r="V280" s="157"/>
      <c r="W280" s="157"/>
      <c r="X280" s="157"/>
      <c r="Y280" s="157"/>
      <c r="Z280" s="157"/>
      <c r="AA280" s="162"/>
      <c r="AT280" s="163" t="s">
        <v>152</v>
      </c>
      <c r="AU280" s="163" t="s">
        <v>99</v>
      </c>
      <c r="AV280" s="10" t="s">
        <v>99</v>
      </c>
      <c r="AW280" s="10" t="s">
        <v>37</v>
      </c>
      <c r="AX280" s="10" t="s">
        <v>80</v>
      </c>
      <c r="AY280" s="163" t="s">
        <v>144</v>
      </c>
    </row>
    <row r="281" spans="2:65" s="10" customFormat="1" ht="22.5" customHeight="1" x14ac:dyDescent="0.3">
      <c r="B281" s="156"/>
      <c r="C281" s="157"/>
      <c r="D281" s="157"/>
      <c r="E281" s="158" t="s">
        <v>19</v>
      </c>
      <c r="F281" s="253" t="s">
        <v>702</v>
      </c>
      <c r="G281" s="252"/>
      <c r="H281" s="252"/>
      <c r="I281" s="252"/>
      <c r="J281" s="157"/>
      <c r="K281" s="159">
        <v>-0.33700000000000002</v>
      </c>
      <c r="L281" s="157"/>
      <c r="M281" s="157"/>
      <c r="N281" s="157"/>
      <c r="O281" s="157"/>
      <c r="P281" s="157"/>
      <c r="Q281" s="157"/>
      <c r="R281" s="160"/>
      <c r="T281" s="161"/>
      <c r="U281" s="157"/>
      <c r="V281" s="157"/>
      <c r="W281" s="157"/>
      <c r="X281" s="157"/>
      <c r="Y281" s="157"/>
      <c r="Z281" s="157"/>
      <c r="AA281" s="162"/>
      <c r="AT281" s="163" t="s">
        <v>152</v>
      </c>
      <c r="AU281" s="163" t="s">
        <v>99</v>
      </c>
      <c r="AV281" s="10" t="s">
        <v>99</v>
      </c>
      <c r="AW281" s="10" t="s">
        <v>37</v>
      </c>
      <c r="AX281" s="10" t="s">
        <v>80</v>
      </c>
      <c r="AY281" s="163" t="s">
        <v>144</v>
      </c>
    </row>
    <row r="282" spans="2:65" s="11" customFormat="1" ht="22.5" customHeight="1" x14ac:dyDescent="0.3">
      <c r="B282" s="164"/>
      <c r="C282" s="165"/>
      <c r="D282" s="165"/>
      <c r="E282" s="166" t="s">
        <v>19</v>
      </c>
      <c r="F282" s="254" t="s">
        <v>155</v>
      </c>
      <c r="G282" s="255"/>
      <c r="H282" s="255"/>
      <c r="I282" s="255"/>
      <c r="J282" s="165"/>
      <c r="K282" s="167">
        <v>60.643000000000001</v>
      </c>
      <c r="L282" s="165"/>
      <c r="M282" s="165"/>
      <c r="N282" s="165"/>
      <c r="O282" s="165"/>
      <c r="P282" s="165"/>
      <c r="Q282" s="165"/>
      <c r="R282" s="168"/>
      <c r="T282" s="169"/>
      <c r="U282" s="165"/>
      <c r="V282" s="165"/>
      <c r="W282" s="165"/>
      <c r="X282" s="165"/>
      <c r="Y282" s="165"/>
      <c r="Z282" s="165"/>
      <c r="AA282" s="170"/>
      <c r="AT282" s="171" t="s">
        <v>152</v>
      </c>
      <c r="AU282" s="171" t="s">
        <v>99</v>
      </c>
      <c r="AV282" s="11" t="s">
        <v>149</v>
      </c>
      <c r="AW282" s="11" t="s">
        <v>37</v>
      </c>
      <c r="AX282" s="11" t="s">
        <v>21</v>
      </c>
      <c r="AY282" s="171" t="s">
        <v>144</v>
      </c>
    </row>
    <row r="283" spans="2:65" s="1" customFormat="1" ht="22.5" customHeight="1" x14ac:dyDescent="0.3">
      <c r="B283" s="32"/>
      <c r="C283" s="180" t="s">
        <v>488</v>
      </c>
      <c r="D283" s="180" t="s">
        <v>239</v>
      </c>
      <c r="E283" s="181" t="s">
        <v>479</v>
      </c>
      <c r="F283" s="258" t="s">
        <v>480</v>
      </c>
      <c r="G283" s="259"/>
      <c r="H283" s="259"/>
      <c r="I283" s="259"/>
      <c r="J283" s="182" t="s">
        <v>148</v>
      </c>
      <c r="K283" s="183">
        <v>70.325000000000003</v>
      </c>
      <c r="L283" s="276">
        <v>0</v>
      </c>
      <c r="M283" s="277"/>
      <c r="N283" s="260">
        <f>ROUND(L283*K283,2)</f>
        <v>0</v>
      </c>
      <c r="O283" s="249"/>
      <c r="P283" s="249"/>
      <c r="Q283" s="249"/>
      <c r="R283" s="34"/>
      <c r="T283" s="152" t="s">
        <v>19</v>
      </c>
      <c r="U283" s="41" t="s">
        <v>45</v>
      </c>
      <c r="V283" s="153">
        <v>0</v>
      </c>
      <c r="W283" s="153">
        <f>V283*K283</f>
        <v>0</v>
      </c>
      <c r="X283" s="153">
        <v>4.1000000000000003E-3</v>
      </c>
      <c r="Y283" s="153">
        <f>X283*K283</f>
        <v>0.28833250000000005</v>
      </c>
      <c r="Z283" s="153">
        <v>0</v>
      </c>
      <c r="AA283" s="154">
        <f>Z283*K283</f>
        <v>0</v>
      </c>
      <c r="AR283" s="18" t="s">
        <v>242</v>
      </c>
      <c r="AT283" s="18" t="s">
        <v>239</v>
      </c>
      <c r="AU283" s="18" t="s">
        <v>99</v>
      </c>
      <c r="AY283" s="18" t="s">
        <v>144</v>
      </c>
      <c r="BE283" s="155">
        <f>IF(U283="základní",N283,0)</f>
        <v>0</v>
      </c>
      <c r="BF283" s="155">
        <f>IF(U283="snížená",N283,0)</f>
        <v>0</v>
      </c>
      <c r="BG283" s="155">
        <f>IF(U283="zákl. přenesená",N283,0)</f>
        <v>0</v>
      </c>
      <c r="BH283" s="155">
        <f>IF(U283="sníž. přenesená",N283,0)</f>
        <v>0</v>
      </c>
      <c r="BI283" s="155">
        <f>IF(U283="nulová",N283,0)</f>
        <v>0</v>
      </c>
      <c r="BJ283" s="18" t="s">
        <v>21</v>
      </c>
      <c r="BK283" s="155">
        <f>ROUND(L283*K283,2)</f>
        <v>0</v>
      </c>
      <c r="BL283" s="18" t="s">
        <v>225</v>
      </c>
      <c r="BM283" s="18" t="s">
        <v>704</v>
      </c>
    </row>
    <row r="284" spans="2:65" s="10" customFormat="1" ht="22.5" customHeight="1" x14ac:dyDescent="0.3">
      <c r="B284" s="156"/>
      <c r="C284" s="157"/>
      <c r="D284" s="157"/>
      <c r="E284" s="158" t="s">
        <v>19</v>
      </c>
      <c r="F284" s="251" t="s">
        <v>701</v>
      </c>
      <c r="G284" s="252"/>
      <c r="H284" s="252"/>
      <c r="I284" s="252"/>
      <c r="J284" s="157"/>
      <c r="K284" s="159">
        <v>60.98</v>
      </c>
      <c r="L284" s="157"/>
      <c r="M284" s="157"/>
      <c r="N284" s="157"/>
      <c r="O284" s="157"/>
      <c r="P284" s="157"/>
      <c r="Q284" s="157"/>
      <c r="R284" s="160"/>
      <c r="T284" s="161"/>
      <c r="U284" s="157"/>
      <c r="V284" s="157"/>
      <c r="W284" s="157"/>
      <c r="X284" s="157"/>
      <c r="Y284" s="157"/>
      <c r="Z284" s="157"/>
      <c r="AA284" s="162"/>
      <c r="AT284" s="163" t="s">
        <v>152</v>
      </c>
      <c r="AU284" s="163" t="s">
        <v>99</v>
      </c>
      <c r="AV284" s="10" t="s">
        <v>99</v>
      </c>
      <c r="AW284" s="10" t="s">
        <v>37</v>
      </c>
      <c r="AX284" s="10" t="s">
        <v>80</v>
      </c>
      <c r="AY284" s="163" t="s">
        <v>144</v>
      </c>
    </row>
    <row r="285" spans="2:65" s="10" customFormat="1" ht="22.5" customHeight="1" x14ac:dyDescent="0.3">
      <c r="B285" s="156"/>
      <c r="C285" s="157"/>
      <c r="D285" s="157"/>
      <c r="E285" s="158" t="s">
        <v>19</v>
      </c>
      <c r="F285" s="253" t="s">
        <v>702</v>
      </c>
      <c r="G285" s="252"/>
      <c r="H285" s="252"/>
      <c r="I285" s="252"/>
      <c r="J285" s="157"/>
      <c r="K285" s="159">
        <v>-0.33700000000000002</v>
      </c>
      <c r="L285" s="157"/>
      <c r="M285" s="157"/>
      <c r="N285" s="157"/>
      <c r="O285" s="157"/>
      <c r="P285" s="157"/>
      <c r="Q285" s="157"/>
      <c r="R285" s="160"/>
      <c r="T285" s="161"/>
      <c r="U285" s="157"/>
      <c r="V285" s="157"/>
      <c r="W285" s="157"/>
      <c r="X285" s="157"/>
      <c r="Y285" s="157"/>
      <c r="Z285" s="157"/>
      <c r="AA285" s="162"/>
      <c r="AT285" s="163" t="s">
        <v>152</v>
      </c>
      <c r="AU285" s="163" t="s">
        <v>99</v>
      </c>
      <c r="AV285" s="10" t="s">
        <v>99</v>
      </c>
      <c r="AW285" s="10" t="s">
        <v>37</v>
      </c>
      <c r="AX285" s="10" t="s">
        <v>80</v>
      </c>
      <c r="AY285" s="163" t="s">
        <v>144</v>
      </c>
    </row>
    <row r="286" spans="2:65" s="10" customFormat="1" ht="31.5" customHeight="1" x14ac:dyDescent="0.3">
      <c r="B286" s="156"/>
      <c r="C286" s="157"/>
      <c r="D286" s="157"/>
      <c r="E286" s="158" t="s">
        <v>19</v>
      </c>
      <c r="F286" s="253" t="s">
        <v>705</v>
      </c>
      <c r="G286" s="252"/>
      <c r="H286" s="252"/>
      <c r="I286" s="252"/>
      <c r="J286" s="157"/>
      <c r="K286" s="159">
        <v>3.2890000000000001</v>
      </c>
      <c r="L286" s="157"/>
      <c r="M286" s="157"/>
      <c r="N286" s="157"/>
      <c r="O286" s="157"/>
      <c r="P286" s="157"/>
      <c r="Q286" s="157"/>
      <c r="R286" s="160"/>
      <c r="T286" s="161"/>
      <c r="U286" s="157"/>
      <c r="V286" s="157"/>
      <c r="W286" s="157"/>
      <c r="X286" s="157"/>
      <c r="Y286" s="157"/>
      <c r="Z286" s="157"/>
      <c r="AA286" s="162"/>
      <c r="AT286" s="163" t="s">
        <v>152</v>
      </c>
      <c r="AU286" s="163" t="s">
        <v>99</v>
      </c>
      <c r="AV286" s="10" t="s">
        <v>99</v>
      </c>
      <c r="AW286" s="10" t="s">
        <v>37</v>
      </c>
      <c r="AX286" s="10" t="s">
        <v>80</v>
      </c>
      <c r="AY286" s="163" t="s">
        <v>144</v>
      </c>
    </row>
    <row r="287" spans="2:65" s="11" customFormat="1" ht="22.5" customHeight="1" x14ac:dyDescent="0.3">
      <c r="B287" s="164"/>
      <c r="C287" s="165"/>
      <c r="D287" s="165"/>
      <c r="E287" s="166" t="s">
        <v>19</v>
      </c>
      <c r="F287" s="254" t="s">
        <v>155</v>
      </c>
      <c r="G287" s="255"/>
      <c r="H287" s="255"/>
      <c r="I287" s="255"/>
      <c r="J287" s="165"/>
      <c r="K287" s="167">
        <v>63.932000000000002</v>
      </c>
      <c r="L287" s="165"/>
      <c r="M287" s="165"/>
      <c r="N287" s="165"/>
      <c r="O287" s="165"/>
      <c r="P287" s="165"/>
      <c r="Q287" s="165"/>
      <c r="R287" s="168"/>
      <c r="T287" s="169"/>
      <c r="U287" s="165"/>
      <c r="V287" s="165"/>
      <c r="W287" s="165"/>
      <c r="X287" s="165"/>
      <c r="Y287" s="165"/>
      <c r="Z287" s="165"/>
      <c r="AA287" s="170"/>
      <c r="AT287" s="171" t="s">
        <v>152</v>
      </c>
      <c r="AU287" s="171" t="s">
        <v>99</v>
      </c>
      <c r="AV287" s="11" t="s">
        <v>149</v>
      </c>
      <c r="AW287" s="11" t="s">
        <v>37</v>
      </c>
      <c r="AX287" s="11" t="s">
        <v>21</v>
      </c>
      <c r="AY287" s="171" t="s">
        <v>144</v>
      </c>
    </row>
    <row r="288" spans="2:65" s="1" customFormat="1" ht="22.5" customHeight="1" x14ac:dyDescent="0.3">
      <c r="B288" s="32"/>
      <c r="C288" s="148" t="s">
        <v>492</v>
      </c>
      <c r="D288" s="148" t="s">
        <v>145</v>
      </c>
      <c r="E288" s="149" t="s">
        <v>484</v>
      </c>
      <c r="F288" s="248" t="s">
        <v>485</v>
      </c>
      <c r="G288" s="249"/>
      <c r="H288" s="249"/>
      <c r="I288" s="249"/>
      <c r="J288" s="150" t="s">
        <v>309</v>
      </c>
      <c r="K288" s="151">
        <v>32.89</v>
      </c>
      <c r="L288" s="274">
        <v>0</v>
      </c>
      <c r="M288" s="275"/>
      <c r="N288" s="250">
        <f>ROUND(L288*K288,2)</f>
        <v>0</v>
      </c>
      <c r="O288" s="249"/>
      <c r="P288" s="249"/>
      <c r="Q288" s="249"/>
      <c r="R288" s="34"/>
      <c r="T288" s="152" t="s">
        <v>19</v>
      </c>
      <c r="U288" s="41" t="s">
        <v>45</v>
      </c>
      <c r="V288" s="153">
        <v>3.5000000000000003E-2</v>
      </c>
      <c r="W288" s="153">
        <f>V288*K288</f>
        <v>1.1511500000000001</v>
      </c>
      <c r="X288" s="153">
        <v>0</v>
      </c>
      <c r="Y288" s="153">
        <f>X288*K288</f>
        <v>0</v>
      </c>
      <c r="Z288" s="153">
        <v>2.9999999999999997E-4</v>
      </c>
      <c r="AA288" s="154">
        <f>Z288*K288</f>
        <v>9.866999999999999E-3</v>
      </c>
      <c r="AR288" s="18" t="s">
        <v>225</v>
      </c>
      <c r="AT288" s="18" t="s">
        <v>145</v>
      </c>
      <c r="AU288" s="18" t="s">
        <v>99</v>
      </c>
      <c r="AY288" s="18" t="s">
        <v>144</v>
      </c>
      <c r="BE288" s="155">
        <f>IF(U288="základní",N288,0)</f>
        <v>0</v>
      </c>
      <c r="BF288" s="155">
        <f>IF(U288="snížená",N288,0)</f>
        <v>0</v>
      </c>
      <c r="BG288" s="155">
        <f>IF(U288="zákl. přenesená",N288,0)</f>
        <v>0</v>
      </c>
      <c r="BH288" s="155">
        <f>IF(U288="sníž. přenesená",N288,0)</f>
        <v>0</v>
      </c>
      <c r="BI288" s="155">
        <f>IF(U288="nulová",N288,0)</f>
        <v>0</v>
      </c>
      <c r="BJ288" s="18" t="s">
        <v>21</v>
      </c>
      <c r="BK288" s="155">
        <f>ROUND(L288*K288,2)</f>
        <v>0</v>
      </c>
      <c r="BL288" s="18" t="s">
        <v>225</v>
      </c>
      <c r="BM288" s="18" t="s">
        <v>706</v>
      </c>
    </row>
    <row r="289" spans="2:65" s="10" customFormat="1" ht="31.5" customHeight="1" x14ac:dyDescent="0.3">
      <c r="B289" s="156"/>
      <c r="C289" s="157"/>
      <c r="D289" s="157"/>
      <c r="E289" s="158" t="s">
        <v>19</v>
      </c>
      <c r="F289" s="251" t="s">
        <v>707</v>
      </c>
      <c r="G289" s="252"/>
      <c r="H289" s="252"/>
      <c r="I289" s="252"/>
      <c r="J289" s="157"/>
      <c r="K289" s="159">
        <v>32.89</v>
      </c>
      <c r="L289" s="157"/>
      <c r="M289" s="157"/>
      <c r="N289" s="157"/>
      <c r="O289" s="157"/>
      <c r="P289" s="157"/>
      <c r="Q289" s="157"/>
      <c r="R289" s="160"/>
      <c r="T289" s="161"/>
      <c r="U289" s="157"/>
      <c r="V289" s="157"/>
      <c r="W289" s="157"/>
      <c r="X289" s="157"/>
      <c r="Y289" s="157"/>
      <c r="Z289" s="157"/>
      <c r="AA289" s="162"/>
      <c r="AT289" s="163" t="s">
        <v>152</v>
      </c>
      <c r="AU289" s="163" t="s">
        <v>99</v>
      </c>
      <c r="AV289" s="10" t="s">
        <v>99</v>
      </c>
      <c r="AW289" s="10" t="s">
        <v>37</v>
      </c>
      <c r="AX289" s="10" t="s">
        <v>21</v>
      </c>
      <c r="AY289" s="163" t="s">
        <v>144</v>
      </c>
    </row>
    <row r="290" spans="2:65" s="1" customFormat="1" ht="22.5" customHeight="1" x14ac:dyDescent="0.3">
      <c r="B290" s="32"/>
      <c r="C290" s="148" t="s">
        <v>496</v>
      </c>
      <c r="D290" s="148" t="s">
        <v>145</v>
      </c>
      <c r="E290" s="149" t="s">
        <v>489</v>
      </c>
      <c r="F290" s="248" t="s">
        <v>708</v>
      </c>
      <c r="G290" s="249"/>
      <c r="H290" s="249"/>
      <c r="I290" s="249"/>
      <c r="J290" s="150" t="s">
        <v>148</v>
      </c>
      <c r="K290" s="151">
        <v>3.2890000000000001</v>
      </c>
      <c r="L290" s="274">
        <v>0</v>
      </c>
      <c r="M290" s="275"/>
      <c r="N290" s="250">
        <f>ROUND(L290*K290,2)</f>
        <v>0</v>
      </c>
      <c r="O290" s="249"/>
      <c r="P290" s="249"/>
      <c r="Q290" s="249"/>
      <c r="R290" s="34"/>
      <c r="T290" s="152" t="s">
        <v>19</v>
      </c>
      <c r="U290" s="41" t="s">
        <v>45</v>
      </c>
      <c r="V290" s="153">
        <v>0.30599999999999999</v>
      </c>
      <c r="W290" s="153">
        <f>V290*K290</f>
        <v>1.0064340000000001</v>
      </c>
      <c r="X290" s="153">
        <v>5.0000000000000001E-4</v>
      </c>
      <c r="Y290" s="153">
        <f>X290*K290</f>
        <v>1.6445000000000001E-3</v>
      </c>
      <c r="Z290" s="153">
        <v>0</v>
      </c>
      <c r="AA290" s="154">
        <f>Z290*K290</f>
        <v>0</v>
      </c>
      <c r="AR290" s="18" t="s">
        <v>225</v>
      </c>
      <c r="AT290" s="18" t="s">
        <v>145</v>
      </c>
      <c r="AU290" s="18" t="s">
        <v>99</v>
      </c>
      <c r="AY290" s="18" t="s">
        <v>144</v>
      </c>
      <c r="BE290" s="155">
        <f>IF(U290="základní",N290,0)</f>
        <v>0</v>
      </c>
      <c r="BF290" s="155">
        <f>IF(U290="snížená",N290,0)</f>
        <v>0</v>
      </c>
      <c r="BG290" s="155">
        <f>IF(U290="zákl. přenesená",N290,0)</f>
        <v>0</v>
      </c>
      <c r="BH290" s="155">
        <f>IF(U290="sníž. přenesená",N290,0)</f>
        <v>0</v>
      </c>
      <c r="BI290" s="155">
        <f>IF(U290="nulová",N290,0)</f>
        <v>0</v>
      </c>
      <c r="BJ290" s="18" t="s">
        <v>21</v>
      </c>
      <c r="BK290" s="155">
        <f>ROUND(L290*K290,2)</f>
        <v>0</v>
      </c>
      <c r="BL290" s="18" t="s">
        <v>225</v>
      </c>
      <c r="BM290" s="18" t="s">
        <v>709</v>
      </c>
    </row>
    <row r="291" spans="2:65" s="10" customFormat="1" ht="31.5" customHeight="1" x14ac:dyDescent="0.3">
      <c r="B291" s="156"/>
      <c r="C291" s="157"/>
      <c r="D291" s="157"/>
      <c r="E291" s="158" t="s">
        <v>19</v>
      </c>
      <c r="F291" s="251" t="s">
        <v>705</v>
      </c>
      <c r="G291" s="252"/>
      <c r="H291" s="252"/>
      <c r="I291" s="252"/>
      <c r="J291" s="157"/>
      <c r="K291" s="159">
        <v>3.2890000000000001</v>
      </c>
      <c r="L291" s="157"/>
      <c r="M291" s="157"/>
      <c r="N291" s="157"/>
      <c r="O291" s="157"/>
      <c r="P291" s="157"/>
      <c r="Q291" s="157"/>
      <c r="R291" s="160"/>
      <c r="T291" s="161"/>
      <c r="U291" s="157"/>
      <c r="V291" s="157"/>
      <c r="W291" s="157"/>
      <c r="X291" s="157"/>
      <c r="Y291" s="157"/>
      <c r="Z291" s="157"/>
      <c r="AA291" s="162"/>
      <c r="AT291" s="163" t="s">
        <v>152</v>
      </c>
      <c r="AU291" s="163" t="s">
        <v>99</v>
      </c>
      <c r="AV291" s="10" t="s">
        <v>99</v>
      </c>
      <c r="AW291" s="10" t="s">
        <v>37</v>
      </c>
      <c r="AX291" s="10" t="s">
        <v>21</v>
      </c>
      <c r="AY291" s="163" t="s">
        <v>144</v>
      </c>
    </row>
    <row r="292" spans="2:65" s="1" customFormat="1" ht="31.5" customHeight="1" x14ac:dyDescent="0.3">
      <c r="B292" s="32"/>
      <c r="C292" s="148" t="s">
        <v>500</v>
      </c>
      <c r="D292" s="148" t="s">
        <v>145</v>
      </c>
      <c r="E292" s="149" t="s">
        <v>493</v>
      </c>
      <c r="F292" s="248" t="s">
        <v>494</v>
      </c>
      <c r="G292" s="249"/>
      <c r="H292" s="249"/>
      <c r="I292" s="249"/>
      <c r="J292" s="150" t="s">
        <v>194</v>
      </c>
      <c r="K292" s="151">
        <v>0.30199999999999999</v>
      </c>
      <c r="L292" s="274">
        <v>0</v>
      </c>
      <c r="M292" s="275"/>
      <c r="N292" s="250">
        <f>ROUND(L292*K292,2)</f>
        <v>0</v>
      </c>
      <c r="O292" s="249"/>
      <c r="P292" s="249"/>
      <c r="Q292" s="249"/>
      <c r="R292" s="34"/>
      <c r="T292" s="152" t="s">
        <v>19</v>
      </c>
      <c r="U292" s="41" t="s">
        <v>45</v>
      </c>
      <c r="V292" s="153">
        <v>1.125</v>
      </c>
      <c r="W292" s="153">
        <f>V292*K292</f>
        <v>0.33975</v>
      </c>
      <c r="X292" s="153">
        <v>0</v>
      </c>
      <c r="Y292" s="153">
        <f>X292*K292</f>
        <v>0</v>
      </c>
      <c r="Z292" s="153">
        <v>0</v>
      </c>
      <c r="AA292" s="154">
        <f>Z292*K292</f>
        <v>0</v>
      </c>
      <c r="AR292" s="18" t="s">
        <v>225</v>
      </c>
      <c r="AT292" s="18" t="s">
        <v>145</v>
      </c>
      <c r="AU292" s="18" t="s">
        <v>99</v>
      </c>
      <c r="AY292" s="18" t="s">
        <v>144</v>
      </c>
      <c r="BE292" s="155">
        <f>IF(U292="základní",N292,0)</f>
        <v>0</v>
      </c>
      <c r="BF292" s="155">
        <f>IF(U292="snížená",N292,0)</f>
        <v>0</v>
      </c>
      <c r="BG292" s="155">
        <f>IF(U292="zákl. přenesená",N292,0)</f>
        <v>0</v>
      </c>
      <c r="BH292" s="155">
        <f>IF(U292="sníž. přenesená",N292,0)</f>
        <v>0</v>
      </c>
      <c r="BI292" s="155">
        <f>IF(U292="nulová",N292,0)</f>
        <v>0</v>
      </c>
      <c r="BJ292" s="18" t="s">
        <v>21</v>
      </c>
      <c r="BK292" s="155">
        <f>ROUND(L292*K292,2)</f>
        <v>0</v>
      </c>
      <c r="BL292" s="18" t="s">
        <v>225</v>
      </c>
      <c r="BM292" s="18" t="s">
        <v>710</v>
      </c>
    </row>
    <row r="293" spans="2:65" s="1" customFormat="1" ht="31.5" customHeight="1" x14ac:dyDescent="0.3">
      <c r="B293" s="32"/>
      <c r="C293" s="148" t="s">
        <v>504</v>
      </c>
      <c r="D293" s="148" t="s">
        <v>145</v>
      </c>
      <c r="E293" s="149" t="s">
        <v>497</v>
      </c>
      <c r="F293" s="248" t="s">
        <v>498</v>
      </c>
      <c r="G293" s="249"/>
      <c r="H293" s="249"/>
      <c r="I293" s="249"/>
      <c r="J293" s="150" t="s">
        <v>194</v>
      </c>
      <c r="K293" s="151">
        <v>0.30199999999999999</v>
      </c>
      <c r="L293" s="274">
        <v>0</v>
      </c>
      <c r="M293" s="275"/>
      <c r="N293" s="250">
        <f>ROUND(L293*K293,2)</f>
        <v>0</v>
      </c>
      <c r="O293" s="249"/>
      <c r="P293" s="249"/>
      <c r="Q293" s="249"/>
      <c r="R293" s="34"/>
      <c r="T293" s="152" t="s">
        <v>19</v>
      </c>
      <c r="U293" s="41" t="s">
        <v>45</v>
      </c>
      <c r="V293" s="153">
        <v>1</v>
      </c>
      <c r="W293" s="153">
        <f>V293*K293</f>
        <v>0.30199999999999999</v>
      </c>
      <c r="X293" s="153">
        <v>0</v>
      </c>
      <c r="Y293" s="153">
        <f>X293*K293</f>
        <v>0</v>
      </c>
      <c r="Z293" s="153">
        <v>0</v>
      </c>
      <c r="AA293" s="154">
        <f>Z293*K293</f>
        <v>0</v>
      </c>
      <c r="AR293" s="18" t="s">
        <v>225</v>
      </c>
      <c r="AT293" s="18" t="s">
        <v>145</v>
      </c>
      <c r="AU293" s="18" t="s">
        <v>99</v>
      </c>
      <c r="AY293" s="18" t="s">
        <v>144</v>
      </c>
      <c r="BE293" s="155">
        <f>IF(U293="základní",N293,0)</f>
        <v>0</v>
      </c>
      <c r="BF293" s="155">
        <f>IF(U293="snížená",N293,0)</f>
        <v>0</v>
      </c>
      <c r="BG293" s="155">
        <f>IF(U293="zákl. přenesená",N293,0)</f>
        <v>0</v>
      </c>
      <c r="BH293" s="155">
        <f>IF(U293="sníž. přenesená",N293,0)</f>
        <v>0</v>
      </c>
      <c r="BI293" s="155">
        <f>IF(U293="nulová",N293,0)</f>
        <v>0</v>
      </c>
      <c r="BJ293" s="18" t="s">
        <v>21</v>
      </c>
      <c r="BK293" s="155">
        <f>ROUND(L293*K293,2)</f>
        <v>0</v>
      </c>
      <c r="BL293" s="18" t="s">
        <v>225</v>
      </c>
      <c r="BM293" s="18" t="s">
        <v>711</v>
      </c>
    </row>
    <row r="294" spans="2:65" s="1" customFormat="1" ht="31.5" customHeight="1" x14ac:dyDescent="0.3">
      <c r="B294" s="32"/>
      <c r="C294" s="148" t="s">
        <v>512</v>
      </c>
      <c r="D294" s="148" t="s">
        <v>145</v>
      </c>
      <c r="E294" s="149" t="s">
        <v>501</v>
      </c>
      <c r="F294" s="248" t="s">
        <v>502</v>
      </c>
      <c r="G294" s="249"/>
      <c r="H294" s="249"/>
      <c r="I294" s="249"/>
      <c r="J294" s="150" t="s">
        <v>194</v>
      </c>
      <c r="K294" s="151">
        <v>0.30199999999999999</v>
      </c>
      <c r="L294" s="274">
        <v>0</v>
      </c>
      <c r="M294" s="275"/>
      <c r="N294" s="250">
        <f>ROUND(L294*K294,2)</f>
        <v>0</v>
      </c>
      <c r="O294" s="249"/>
      <c r="P294" s="249"/>
      <c r="Q294" s="249"/>
      <c r="R294" s="34"/>
      <c r="T294" s="152" t="s">
        <v>19</v>
      </c>
      <c r="U294" s="41" t="s">
        <v>45</v>
      </c>
      <c r="V294" s="153">
        <v>0.34599999999999997</v>
      </c>
      <c r="W294" s="153">
        <f>V294*K294</f>
        <v>0.10449199999999999</v>
      </c>
      <c r="X294" s="153">
        <v>0</v>
      </c>
      <c r="Y294" s="153">
        <f>X294*K294</f>
        <v>0</v>
      </c>
      <c r="Z294" s="153">
        <v>0</v>
      </c>
      <c r="AA294" s="154">
        <f>Z294*K294</f>
        <v>0</v>
      </c>
      <c r="AR294" s="18" t="s">
        <v>225</v>
      </c>
      <c r="AT294" s="18" t="s">
        <v>145</v>
      </c>
      <c r="AU294" s="18" t="s">
        <v>99</v>
      </c>
      <c r="AY294" s="18" t="s">
        <v>144</v>
      </c>
      <c r="BE294" s="155">
        <f>IF(U294="základní",N294,0)</f>
        <v>0</v>
      </c>
      <c r="BF294" s="155">
        <f>IF(U294="snížená",N294,0)</f>
        <v>0</v>
      </c>
      <c r="BG294" s="155">
        <f>IF(U294="zákl. přenesená",N294,0)</f>
        <v>0</v>
      </c>
      <c r="BH294" s="155">
        <f>IF(U294="sníž. přenesená",N294,0)</f>
        <v>0</v>
      </c>
      <c r="BI294" s="155">
        <f>IF(U294="nulová",N294,0)</f>
        <v>0</v>
      </c>
      <c r="BJ294" s="18" t="s">
        <v>21</v>
      </c>
      <c r="BK294" s="155">
        <f>ROUND(L294*K294,2)</f>
        <v>0</v>
      </c>
      <c r="BL294" s="18" t="s">
        <v>225</v>
      </c>
      <c r="BM294" s="18" t="s">
        <v>712</v>
      </c>
    </row>
    <row r="295" spans="2:65" s="9" customFormat="1" ht="29.85" customHeight="1" x14ac:dyDescent="0.3">
      <c r="B295" s="137"/>
      <c r="C295" s="138"/>
      <c r="D295" s="147" t="s">
        <v>127</v>
      </c>
      <c r="E295" s="147"/>
      <c r="F295" s="147"/>
      <c r="G295" s="147"/>
      <c r="H295" s="147"/>
      <c r="I295" s="147"/>
      <c r="J295" s="147"/>
      <c r="K295" s="147"/>
      <c r="L295" s="147"/>
      <c r="M295" s="147"/>
      <c r="N295" s="271">
        <f>BK295</f>
        <v>0</v>
      </c>
      <c r="O295" s="272"/>
      <c r="P295" s="272"/>
      <c r="Q295" s="272"/>
      <c r="R295" s="140"/>
      <c r="T295" s="141"/>
      <c r="U295" s="138"/>
      <c r="V295" s="138"/>
      <c r="W295" s="142">
        <f>SUM(W296:W319)</f>
        <v>10.010466000000001</v>
      </c>
      <c r="X295" s="138"/>
      <c r="Y295" s="142">
        <f>SUM(Y296:Y319)</f>
        <v>5.1386399999999999E-3</v>
      </c>
      <c r="Z295" s="138"/>
      <c r="AA295" s="143">
        <f>SUM(AA296:AA319)</f>
        <v>0</v>
      </c>
      <c r="AR295" s="144" t="s">
        <v>99</v>
      </c>
      <c r="AT295" s="145" t="s">
        <v>79</v>
      </c>
      <c r="AU295" s="145" t="s">
        <v>21</v>
      </c>
      <c r="AY295" s="144" t="s">
        <v>144</v>
      </c>
      <c r="BK295" s="146">
        <f>SUM(BK296:BK319)</f>
        <v>0</v>
      </c>
    </row>
    <row r="296" spans="2:65" s="1" customFormat="1" ht="31.5" customHeight="1" x14ac:dyDescent="0.3">
      <c r="B296" s="32"/>
      <c r="C296" s="148" t="s">
        <v>516</v>
      </c>
      <c r="D296" s="148" t="s">
        <v>145</v>
      </c>
      <c r="E296" s="149" t="s">
        <v>505</v>
      </c>
      <c r="F296" s="248" t="s">
        <v>506</v>
      </c>
      <c r="G296" s="249"/>
      <c r="H296" s="249"/>
      <c r="I296" s="249"/>
      <c r="J296" s="150" t="s">
        <v>148</v>
      </c>
      <c r="K296" s="151">
        <v>9.8819999999999997</v>
      </c>
      <c r="L296" s="274">
        <v>0</v>
      </c>
      <c r="M296" s="275"/>
      <c r="N296" s="250">
        <f>ROUND(L296*K296,2)</f>
        <v>0</v>
      </c>
      <c r="O296" s="249"/>
      <c r="P296" s="249"/>
      <c r="Q296" s="249"/>
      <c r="R296" s="34"/>
      <c r="T296" s="152" t="s">
        <v>19</v>
      </c>
      <c r="U296" s="41" t="s">
        <v>45</v>
      </c>
      <c r="V296" s="153">
        <v>0.40799999999999997</v>
      </c>
      <c r="W296" s="153">
        <f>V296*K296</f>
        <v>4.0318559999999994</v>
      </c>
      <c r="X296" s="153">
        <v>2.0000000000000002E-5</v>
      </c>
      <c r="Y296" s="153">
        <f>X296*K296</f>
        <v>1.9764000000000001E-4</v>
      </c>
      <c r="Z296" s="153">
        <v>0</v>
      </c>
      <c r="AA296" s="154">
        <f>Z296*K296</f>
        <v>0</v>
      </c>
      <c r="AR296" s="18" t="s">
        <v>225</v>
      </c>
      <c r="AT296" s="18" t="s">
        <v>145</v>
      </c>
      <c r="AU296" s="18" t="s">
        <v>99</v>
      </c>
      <c r="AY296" s="18" t="s">
        <v>144</v>
      </c>
      <c r="BE296" s="155">
        <f>IF(U296="základní",N296,0)</f>
        <v>0</v>
      </c>
      <c r="BF296" s="155">
        <f>IF(U296="snížená",N296,0)</f>
        <v>0</v>
      </c>
      <c r="BG296" s="155">
        <f>IF(U296="zákl. přenesená",N296,0)</f>
        <v>0</v>
      </c>
      <c r="BH296" s="155">
        <f>IF(U296="sníž. přenesená",N296,0)</f>
        <v>0</v>
      </c>
      <c r="BI296" s="155">
        <f>IF(U296="nulová",N296,0)</f>
        <v>0</v>
      </c>
      <c r="BJ296" s="18" t="s">
        <v>21</v>
      </c>
      <c r="BK296" s="155">
        <f>ROUND(L296*K296,2)</f>
        <v>0</v>
      </c>
      <c r="BL296" s="18" t="s">
        <v>225</v>
      </c>
      <c r="BM296" s="18" t="s">
        <v>713</v>
      </c>
    </row>
    <row r="297" spans="2:65" s="10" customFormat="1" ht="22.5" customHeight="1" x14ac:dyDescent="0.3">
      <c r="B297" s="156"/>
      <c r="C297" s="157"/>
      <c r="D297" s="157"/>
      <c r="E297" s="158" t="s">
        <v>19</v>
      </c>
      <c r="F297" s="251" t="s">
        <v>714</v>
      </c>
      <c r="G297" s="252"/>
      <c r="H297" s="252"/>
      <c r="I297" s="252"/>
      <c r="J297" s="157"/>
      <c r="K297" s="159">
        <v>4.8</v>
      </c>
      <c r="L297" s="157"/>
      <c r="M297" s="157"/>
      <c r="N297" s="157"/>
      <c r="O297" s="157"/>
      <c r="P297" s="157"/>
      <c r="Q297" s="157"/>
      <c r="R297" s="160"/>
      <c r="T297" s="161"/>
      <c r="U297" s="157"/>
      <c r="V297" s="157"/>
      <c r="W297" s="157"/>
      <c r="X297" s="157"/>
      <c r="Y297" s="157"/>
      <c r="Z297" s="157"/>
      <c r="AA297" s="162"/>
      <c r="AT297" s="163" t="s">
        <v>152</v>
      </c>
      <c r="AU297" s="163" t="s">
        <v>99</v>
      </c>
      <c r="AV297" s="10" t="s">
        <v>99</v>
      </c>
      <c r="AW297" s="10" t="s">
        <v>37</v>
      </c>
      <c r="AX297" s="10" t="s">
        <v>80</v>
      </c>
      <c r="AY297" s="163" t="s">
        <v>144</v>
      </c>
    </row>
    <row r="298" spans="2:65" s="10" customFormat="1" ht="22.5" customHeight="1" x14ac:dyDescent="0.3">
      <c r="B298" s="156"/>
      <c r="C298" s="157"/>
      <c r="D298" s="157"/>
      <c r="E298" s="158" t="s">
        <v>19</v>
      </c>
      <c r="F298" s="253" t="s">
        <v>715</v>
      </c>
      <c r="G298" s="252"/>
      <c r="H298" s="252"/>
      <c r="I298" s="252"/>
      <c r="J298" s="157"/>
      <c r="K298" s="159">
        <v>1.474</v>
      </c>
      <c r="L298" s="157"/>
      <c r="M298" s="157"/>
      <c r="N298" s="157"/>
      <c r="O298" s="157"/>
      <c r="P298" s="157"/>
      <c r="Q298" s="157"/>
      <c r="R298" s="160"/>
      <c r="T298" s="161"/>
      <c r="U298" s="157"/>
      <c r="V298" s="157"/>
      <c r="W298" s="157"/>
      <c r="X298" s="157"/>
      <c r="Y298" s="157"/>
      <c r="Z298" s="157"/>
      <c r="AA298" s="162"/>
      <c r="AT298" s="163" t="s">
        <v>152</v>
      </c>
      <c r="AU298" s="163" t="s">
        <v>99</v>
      </c>
      <c r="AV298" s="10" t="s">
        <v>99</v>
      </c>
      <c r="AW298" s="10" t="s">
        <v>37</v>
      </c>
      <c r="AX298" s="10" t="s">
        <v>80</v>
      </c>
      <c r="AY298" s="163" t="s">
        <v>144</v>
      </c>
    </row>
    <row r="299" spans="2:65" s="10" customFormat="1" ht="22.5" customHeight="1" x14ac:dyDescent="0.3">
      <c r="B299" s="156"/>
      <c r="C299" s="157"/>
      <c r="D299" s="157"/>
      <c r="E299" s="158" t="s">
        <v>19</v>
      </c>
      <c r="F299" s="253" t="s">
        <v>716</v>
      </c>
      <c r="G299" s="252"/>
      <c r="H299" s="252"/>
      <c r="I299" s="252"/>
      <c r="J299" s="157"/>
      <c r="K299" s="159">
        <v>3.24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152</v>
      </c>
      <c r="AU299" s="163" t="s">
        <v>99</v>
      </c>
      <c r="AV299" s="10" t="s">
        <v>99</v>
      </c>
      <c r="AW299" s="10" t="s">
        <v>37</v>
      </c>
      <c r="AX299" s="10" t="s">
        <v>80</v>
      </c>
      <c r="AY299" s="163" t="s">
        <v>144</v>
      </c>
    </row>
    <row r="300" spans="2:65" s="10" customFormat="1" ht="22.5" customHeight="1" x14ac:dyDescent="0.3">
      <c r="B300" s="156"/>
      <c r="C300" s="157"/>
      <c r="D300" s="157"/>
      <c r="E300" s="158" t="s">
        <v>19</v>
      </c>
      <c r="F300" s="253" t="s">
        <v>717</v>
      </c>
      <c r="G300" s="252"/>
      <c r="H300" s="252"/>
      <c r="I300" s="252"/>
      <c r="J300" s="157"/>
      <c r="K300" s="159">
        <v>0.36799999999999999</v>
      </c>
      <c r="L300" s="157"/>
      <c r="M300" s="157"/>
      <c r="N300" s="157"/>
      <c r="O300" s="157"/>
      <c r="P300" s="157"/>
      <c r="Q300" s="157"/>
      <c r="R300" s="160"/>
      <c r="T300" s="161"/>
      <c r="U300" s="157"/>
      <c r="V300" s="157"/>
      <c r="W300" s="157"/>
      <c r="X300" s="157"/>
      <c r="Y300" s="157"/>
      <c r="Z300" s="157"/>
      <c r="AA300" s="162"/>
      <c r="AT300" s="163" t="s">
        <v>152</v>
      </c>
      <c r="AU300" s="163" t="s">
        <v>99</v>
      </c>
      <c r="AV300" s="10" t="s">
        <v>99</v>
      </c>
      <c r="AW300" s="10" t="s">
        <v>37</v>
      </c>
      <c r="AX300" s="10" t="s">
        <v>80</v>
      </c>
      <c r="AY300" s="163" t="s">
        <v>144</v>
      </c>
    </row>
    <row r="301" spans="2:65" s="11" customFormat="1" ht="22.5" customHeight="1" x14ac:dyDescent="0.3">
      <c r="B301" s="164"/>
      <c r="C301" s="165"/>
      <c r="D301" s="165"/>
      <c r="E301" s="166" t="s">
        <v>19</v>
      </c>
      <c r="F301" s="254" t="s">
        <v>155</v>
      </c>
      <c r="G301" s="255"/>
      <c r="H301" s="255"/>
      <c r="I301" s="255"/>
      <c r="J301" s="165"/>
      <c r="K301" s="167">
        <v>9.8819999999999997</v>
      </c>
      <c r="L301" s="165"/>
      <c r="M301" s="165"/>
      <c r="N301" s="165"/>
      <c r="O301" s="165"/>
      <c r="P301" s="165"/>
      <c r="Q301" s="165"/>
      <c r="R301" s="168"/>
      <c r="T301" s="169"/>
      <c r="U301" s="165"/>
      <c r="V301" s="165"/>
      <c r="W301" s="165"/>
      <c r="X301" s="165"/>
      <c r="Y301" s="165"/>
      <c r="Z301" s="165"/>
      <c r="AA301" s="170"/>
      <c r="AT301" s="171" t="s">
        <v>152</v>
      </c>
      <c r="AU301" s="171" t="s">
        <v>99</v>
      </c>
      <c r="AV301" s="11" t="s">
        <v>149</v>
      </c>
      <c r="AW301" s="11" t="s">
        <v>37</v>
      </c>
      <c r="AX301" s="11" t="s">
        <v>21</v>
      </c>
      <c r="AY301" s="171" t="s">
        <v>144</v>
      </c>
    </row>
    <row r="302" spans="2:65" s="1" customFormat="1" ht="31.5" customHeight="1" x14ac:dyDescent="0.3">
      <c r="B302" s="32"/>
      <c r="C302" s="148" t="s">
        <v>520</v>
      </c>
      <c r="D302" s="148" t="s">
        <v>145</v>
      </c>
      <c r="E302" s="149" t="s">
        <v>513</v>
      </c>
      <c r="F302" s="248" t="s">
        <v>514</v>
      </c>
      <c r="G302" s="249"/>
      <c r="H302" s="249"/>
      <c r="I302" s="249"/>
      <c r="J302" s="150" t="s">
        <v>148</v>
      </c>
      <c r="K302" s="151">
        <v>9.8819999999999997</v>
      </c>
      <c r="L302" s="274">
        <v>0</v>
      </c>
      <c r="M302" s="275"/>
      <c r="N302" s="250">
        <f>ROUND(L302*K302,2)</f>
        <v>0</v>
      </c>
      <c r="O302" s="249"/>
      <c r="P302" s="249"/>
      <c r="Q302" s="249"/>
      <c r="R302" s="34"/>
      <c r="T302" s="152" t="s">
        <v>19</v>
      </c>
      <c r="U302" s="41" t="s">
        <v>45</v>
      </c>
      <c r="V302" s="153">
        <v>0.155</v>
      </c>
      <c r="W302" s="153">
        <f>V302*K302</f>
        <v>1.5317099999999999</v>
      </c>
      <c r="X302" s="153">
        <v>1.4999999999999999E-4</v>
      </c>
      <c r="Y302" s="153">
        <f>X302*K302</f>
        <v>1.4822999999999998E-3</v>
      </c>
      <c r="Z302" s="153">
        <v>0</v>
      </c>
      <c r="AA302" s="154">
        <f>Z302*K302</f>
        <v>0</v>
      </c>
      <c r="AR302" s="18" t="s">
        <v>225</v>
      </c>
      <c r="AT302" s="18" t="s">
        <v>145</v>
      </c>
      <c r="AU302" s="18" t="s">
        <v>99</v>
      </c>
      <c r="AY302" s="18" t="s">
        <v>144</v>
      </c>
      <c r="BE302" s="155">
        <f>IF(U302="základní",N302,0)</f>
        <v>0</v>
      </c>
      <c r="BF302" s="155">
        <f>IF(U302="snížená",N302,0)</f>
        <v>0</v>
      </c>
      <c r="BG302" s="155">
        <f>IF(U302="zákl. přenesená",N302,0)</f>
        <v>0</v>
      </c>
      <c r="BH302" s="155">
        <f>IF(U302="sníž. přenesená",N302,0)</f>
        <v>0</v>
      </c>
      <c r="BI302" s="155">
        <f>IF(U302="nulová",N302,0)</f>
        <v>0</v>
      </c>
      <c r="BJ302" s="18" t="s">
        <v>21</v>
      </c>
      <c r="BK302" s="155">
        <f>ROUND(L302*K302,2)</f>
        <v>0</v>
      </c>
      <c r="BL302" s="18" t="s">
        <v>225</v>
      </c>
      <c r="BM302" s="18" t="s">
        <v>718</v>
      </c>
    </row>
    <row r="303" spans="2:65" s="10" customFormat="1" ht="22.5" customHeight="1" x14ac:dyDescent="0.3">
      <c r="B303" s="156"/>
      <c r="C303" s="157"/>
      <c r="D303" s="157"/>
      <c r="E303" s="158" t="s">
        <v>19</v>
      </c>
      <c r="F303" s="251" t="s">
        <v>714</v>
      </c>
      <c r="G303" s="252"/>
      <c r="H303" s="252"/>
      <c r="I303" s="252"/>
      <c r="J303" s="157"/>
      <c r="K303" s="159">
        <v>4.8</v>
      </c>
      <c r="L303" s="157"/>
      <c r="M303" s="157"/>
      <c r="N303" s="157"/>
      <c r="O303" s="157"/>
      <c r="P303" s="157"/>
      <c r="Q303" s="157"/>
      <c r="R303" s="160"/>
      <c r="T303" s="161"/>
      <c r="U303" s="157"/>
      <c r="V303" s="157"/>
      <c r="W303" s="157"/>
      <c r="X303" s="157"/>
      <c r="Y303" s="157"/>
      <c r="Z303" s="157"/>
      <c r="AA303" s="162"/>
      <c r="AT303" s="163" t="s">
        <v>152</v>
      </c>
      <c r="AU303" s="163" t="s">
        <v>99</v>
      </c>
      <c r="AV303" s="10" t="s">
        <v>99</v>
      </c>
      <c r="AW303" s="10" t="s">
        <v>37</v>
      </c>
      <c r="AX303" s="10" t="s">
        <v>80</v>
      </c>
      <c r="AY303" s="163" t="s">
        <v>144</v>
      </c>
    </row>
    <row r="304" spans="2:65" s="10" customFormat="1" ht="22.5" customHeight="1" x14ac:dyDescent="0.3">
      <c r="B304" s="156"/>
      <c r="C304" s="157"/>
      <c r="D304" s="157"/>
      <c r="E304" s="158" t="s">
        <v>19</v>
      </c>
      <c r="F304" s="253" t="s">
        <v>715</v>
      </c>
      <c r="G304" s="252"/>
      <c r="H304" s="252"/>
      <c r="I304" s="252"/>
      <c r="J304" s="157"/>
      <c r="K304" s="159">
        <v>1.474</v>
      </c>
      <c r="L304" s="157"/>
      <c r="M304" s="157"/>
      <c r="N304" s="157"/>
      <c r="O304" s="157"/>
      <c r="P304" s="157"/>
      <c r="Q304" s="157"/>
      <c r="R304" s="160"/>
      <c r="T304" s="161"/>
      <c r="U304" s="157"/>
      <c r="V304" s="157"/>
      <c r="W304" s="157"/>
      <c r="X304" s="157"/>
      <c r="Y304" s="157"/>
      <c r="Z304" s="157"/>
      <c r="AA304" s="162"/>
      <c r="AT304" s="163" t="s">
        <v>152</v>
      </c>
      <c r="AU304" s="163" t="s">
        <v>99</v>
      </c>
      <c r="AV304" s="10" t="s">
        <v>99</v>
      </c>
      <c r="AW304" s="10" t="s">
        <v>37</v>
      </c>
      <c r="AX304" s="10" t="s">
        <v>80</v>
      </c>
      <c r="AY304" s="163" t="s">
        <v>144</v>
      </c>
    </row>
    <row r="305" spans="2:65" s="10" customFormat="1" ht="22.5" customHeight="1" x14ac:dyDescent="0.3">
      <c r="B305" s="156"/>
      <c r="C305" s="157"/>
      <c r="D305" s="157"/>
      <c r="E305" s="158" t="s">
        <v>19</v>
      </c>
      <c r="F305" s="253" t="s">
        <v>716</v>
      </c>
      <c r="G305" s="252"/>
      <c r="H305" s="252"/>
      <c r="I305" s="252"/>
      <c r="J305" s="157"/>
      <c r="K305" s="159">
        <v>3.24</v>
      </c>
      <c r="L305" s="157"/>
      <c r="M305" s="157"/>
      <c r="N305" s="157"/>
      <c r="O305" s="157"/>
      <c r="P305" s="157"/>
      <c r="Q305" s="157"/>
      <c r="R305" s="160"/>
      <c r="T305" s="161"/>
      <c r="U305" s="157"/>
      <c r="V305" s="157"/>
      <c r="W305" s="157"/>
      <c r="X305" s="157"/>
      <c r="Y305" s="157"/>
      <c r="Z305" s="157"/>
      <c r="AA305" s="162"/>
      <c r="AT305" s="163" t="s">
        <v>152</v>
      </c>
      <c r="AU305" s="163" t="s">
        <v>99</v>
      </c>
      <c r="AV305" s="10" t="s">
        <v>99</v>
      </c>
      <c r="AW305" s="10" t="s">
        <v>37</v>
      </c>
      <c r="AX305" s="10" t="s">
        <v>80</v>
      </c>
      <c r="AY305" s="163" t="s">
        <v>144</v>
      </c>
    </row>
    <row r="306" spans="2:65" s="10" customFormat="1" ht="22.5" customHeight="1" x14ac:dyDescent="0.3">
      <c r="B306" s="156"/>
      <c r="C306" s="157"/>
      <c r="D306" s="157"/>
      <c r="E306" s="158" t="s">
        <v>19</v>
      </c>
      <c r="F306" s="253" t="s">
        <v>717</v>
      </c>
      <c r="G306" s="252"/>
      <c r="H306" s="252"/>
      <c r="I306" s="252"/>
      <c r="J306" s="157"/>
      <c r="K306" s="159">
        <v>0.36799999999999999</v>
      </c>
      <c r="L306" s="157"/>
      <c r="M306" s="157"/>
      <c r="N306" s="157"/>
      <c r="O306" s="157"/>
      <c r="P306" s="157"/>
      <c r="Q306" s="157"/>
      <c r="R306" s="160"/>
      <c r="T306" s="161"/>
      <c r="U306" s="157"/>
      <c r="V306" s="157"/>
      <c r="W306" s="157"/>
      <c r="X306" s="157"/>
      <c r="Y306" s="157"/>
      <c r="Z306" s="157"/>
      <c r="AA306" s="162"/>
      <c r="AT306" s="163" t="s">
        <v>152</v>
      </c>
      <c r="AU306" s="163" t="s">
        <v>99</v>
      </c>
      <c r="AV306" s="10" t="s">
        <v>99</v>
      </c>
      <c r="AW306" s="10" t="s">
        <v>37</v>
      </c>
      <c r="AX306" s="10" t="s">
        <v>80</v>
      </c>
      <c r="AY306" s="163" t="s">
        <v>144</v>
      </c>
    </row>
    <row r="307" spans="2:65" s="11" customFormat="1" ht="22.5" customHeight="1" x14ac:dyDescent="0.3">
      <c r="B307" s="164"/>
      <c r="C307" s="165"/>
      <c r="D307" s="165"/>
      <c r="E307" s="166" t="s">
        <v>19</v>
      </c>
      <c r="F307" s="254" t="s">
        <v>155</v>
      </c>
      <c r="G307" s="255"/>
      <c r="H307" s="255"/>
      <c r="I307" s="255"/>
      <c r="J307" s="165"/>
      <c r="K307" s="167">
        <v>9.8819999999999997</v>
      </c>
      <c r="L307" s="165"/>
      <c r="M307" s="165"/>
      <c r="N307" s="165"/>
      <c r="O307" s="165"/>
      <c r="P307" s="165"/>
      <c r="Q307" s="165"/>
      <c r="R307" s="168"/>
      <c r="T307" s="169"/>
      <c r="U307" s="165"/>
      <c r="V307" s="165"/>
      <c r="W307" s="165"/>
      <c r="X307" s="165"/>
      <c r="Y307" s="165"/>
      <c r="Z307" s="165"/>
      <c r="AA307" s="170"/>
      <c r="AT307" s="171" t="s">
        <v>152</v>
      </c>
      <c r="AU307" s="171" t="s">
        <v>99</v>
      </c>
      <c r="AV307" s="11" t="s">
        <v>149</v>
      </c>
      <c r="AW307" s="11" t="s">
        <v>37</v>
      </c>
      <c r="AX307" s="11" t="s">
        <v>21</v>
      </c>
      <c r="AY307" s="171" t="s">
        <v>144</v>
      </c>
    </row>
    <row r="308" spans="2:65" s="1" customFormat="1" ht="31.5" customHeight="1" x14ac:dyDescent="0.3">
      <c r="B308" s="32"/>
      <c r="C308" s="148" t="s">
        <v>524</v>
      </c>
      <c r="D308" s="148" t="s">
        <v>145</v>
      </c>
      <c r="E308" s="149" t="s">
        <v>517</v>
      </c>
      <c r="F308" s="248" t="s">
        <v>518</v>
      </c>
      <c r="G308" s="249"/>
      <c r="H308" s="249"/>
      <c r="I308" s="249"/>
      <c r="J308" s="150" t="s">
        <v>148</v>
      </c>
      <c r="K308" s="151">
        <v>9.8819999999999997</v>
      </c>
      <c r="L308" s="274">
        <v>0</v>
      </c>
      <c r="M308" s="275"/>
      <c r="N308" s="250">
        <f>ROUND(L308*K308,2)</f>
        <v>0</v>
      </c>
      <c r="O308" s="249"/>
      <c r="P308" s="249"/>
      <c r="Q308" s="249"/>
      <c r="R308" s="34"/>
      <c r="T308" s="152" t="s">
        <v>19</v>
      </c>
      <c r="U308" s="41" t="s">
        <v>45</v>
      </c>
      <c r="V308" s="153">
        <v>0.33500000000000002</v>
      </c>
      <c r="W308" s="153">
        <f>V308*K308</f>
        <v>3.31047</v>
      </c>
      <c r="X308" s="153">
        <v>2.4000000000000001E-4</v>
      </c>
      <c r="Y308" s="153">
        <f>X308*K308</f>
        <v>2.3716800000000001E-3</v>
      </c>
      <c r="Z308" s="153">
        <v>0</v>
      </c>
      <c r="AA308" s="154">
        <f>Z308*K308</f>
        <v>0</v>
      </c>
      <c r="AR308" s="18" t="s">
        <v>225</v>
      </c>
      <c r="AT308" s="18" t="s">
        <v>145</v>
      </c>
      <c r="AU308" s="18" t="s">
        <v>99</v>
      </c>
      <c r="AY308" s="18" t="s">
        <v>144</v>
      </c>
      <c r="BE308" s="155">
        <f>IF(U308="základní",N308,0)</f>
        <v>0</v>
      </c>
      <c r="BF308" s="155">
        <f>IF(U308="snížená",N308,0)</f>
        <v>0</v>
      </c>
      <c r="BG308" s="155">
        <f>IF(U308="zákl. přenesená",N308,0)</f>
        <v>0</v>
      </c>
      <c r="BH308" s="155">
        <f>IF(U308="sníž. přenesená",N308,0)</f>
        <v>0</v>
      </c>
      <c r="BI308" s="155">
        <f>IF(U308="nulová",N308,0)</f>
        <v>0</v>
      </c>
      <c r="BJ308" s="18" t="s">
        <v>21</v>
      </c>
      <c r="BK308" s="155">
        <f>ROUND(L308*K308,2)</f>
        <v>0</v>
      </c>
      <c r="BL308" s="18" t="s">
        <v>225</v>
      </c>
      <c r="BM308" s="18" t="s">
        <v>719</v>
      </c>
    </row>
    <row r="309" spans="2:65" s="10" customFormat="1" ht="22.5" customHeight="1" x14ac:dyDescent="0.3">
      <c r="B309" s="156"/>
      <c r="C309" s="157"/>
      <c r="D309" s="157"/>
      <c r="E309" s="158" t="s">
        <v>19</v>
      </c>
      <c r="F309" s="251" t="s">
        <v>714</v>
      </c>
      <c r="G309" s="252"/>
      <c r="H309" s="252"/>
      <c r="I309" s="252"/>
      <c r="J309" s="157"/>
      <c r="K309" s="159">
        <v>4.8</v>
      </c>
      <c r="L309" s="157"/>
      <c r="M309" s="157"/>
      <c r="N309" s="157"/>
      <c r="O309" s="157"/>
      <c r="P309" s="157"/>
      <c r="Q309" s="157"/>
      <c r="R309" s="160"/>
      <c r="T309" s="161"/>
      <c r="U309" s="157"/>
      <c r="V309" s="157"/>
      <c r="W309" s="157"/>
      <c r="X309" s="157"/>
      <c r="Y309" s="157"/>
      <c r="Z309" s="157"/>
      <c r="AA309" s="162"/>
      <c r="AT309" s="163" t="s">
        <v>152</v>
      </c>
      <c r="AU309" s="163" t="s">
        <v>99</v>
      </c>
      <c r="AV309" s="10" t="s">
        <v>99</v>
      </c>
      <c r="AW309" s="10" t="s">
        <v>37</v>
      </c>
      <c r="AX309" s="10" t="s">
        <v>80</v>
      </c>
      <c r="AY309" s="163" t="s">
        <v>144</v>
      </c>
    </row>
    <row r="310" spans="2:65" s="10" customFormat="1" ht="22.5" customHeight="1" x14ac:dyDescent="0.3">
      <c r="B310" s="156"/>
      <c r="C310" s="157"/>
      <c r="D310" s="157"/>
      <c r="E310" s="158" t="s">
        <v>19</v>
      </c>
      <c r="F310" s="253" t="s">
        <v>715</v>
      </c>
      <c r="G310" s="252"/>
      <c r="H310" s="252"/>
      <c r="I310" s="252"/>
      <c r="J310" s="157"/>
      <c r="K310" s="159">
        <v>1.474</v>
      </c>
      <c r="L310" s="157"/>
      <c r="M310" s="157"/>
      <c r="N310" s="157"/>
      <c r="O310" s="157"/>
      <c r="P310" s="157"/>
      <c r="Q310" s="157"/>
      <c r="R310" s="160"/>
      <c r="T310" s="161"/>
      <c r="U310" s="157"/>
      <c r="V310" s="157"/>
      <c r="W310" s="157"/>
      <c r="X310" s="157"/>
      <c r="Y310" s="157"/>
      <c r="Z310" s="157"/>
      <c r="AA310" s="162"/>
      <c r="AT310" s="163" t="s">
        <v>152</v>
      </c>
      <c r="AU310" s="163" t="s">
        <v>99</v>
      </c>
      <c r="AV310" s="10" t="s">
        <v>99</v>
      </c>
      <c r="AW310" s="10" t="s">
        <v>37</v>
      </c>
      <c r="AX310" s="10" t="s">
        <v>80</v>
      </c>
      <c r="AY310" s="163" t="s">
        <v>144</v>
      </c>
    </row>
    <row r="311" spans="2:65" s="10" customFormat="1" ht="22.5" customHeight="1" x14ac:dyDescent="0.3">
      <c r="B311" s="156"/>
      <c r="C311" s="157"/>
      <c r="D311" s="157"/>
      <c r="E311" s="158" t="s">
        <v>19</v>
      </c>
      <c r="F311" s="253" t="s">
        <v>716</v>
      </c>
      <c r="G311" s="252"/>
      <c r="H311" s="252"/>
      <c r="I311" s="252"/>
      <c r="J311" s="157"/>
      <c r="K311" s="159">
        <v>3.24</v>
      </c>
      <c r="L311" s="157"/>
      <c r="M311" s="157"/>
      <c r="N311" s="157"/>
      <c r="O311" s="157"/>
      <c r="P311" s="157"/>
      <c r="Q311" s="157"/>
      <c r="R311" s="160"/>
      <c r="T311" s="161"/>
      <c r="U311" s="157"/>
      <c r="V311" s="157"/>
      <c r="W311" s="157"/>
      <c r="X311" s="157"/>
      <c r="Y311" s="157"/>
      <c r="Z311" s="157"/>
      <c r="AA311" s="162"/>
      <c r="AT311" s="163" t="s">
        <v>152</v>
      </c>
      <c r="AU311" s="163" t="s">
        <v>99</v>
      </c>
      <c r="AV311" s="10" t="s">
        <v>99</v>
      </c>
      <c r="AW311" s="10" t="s">
        <v>37</v>
      </c>
      <c r="AX311" s="10" t="s">
        <v>80</v>
      </c>
      <c r="AY311" s="163" t="s">
        <v>144</v>
      </c>
    </row>
    <row r="312" spans="2:65" s="10" customFormat="1" ht="22.5" customHeight="1" x14ac:dyDescent="0.3">
      <c r="B312" s="156"/>
      <c r="C312" s="157"/>
      <c r="D312" s="157"/>
      <c r="E312" s="158" t="s">
        <v>19</v>
      </c>
      <c r="F312" s="253" t="s">
        <v>717</v>
      </c>
      <c r="G312" s="252"/>
      <c r="H312" s="252"/>
      <c r="I312" s="252"/>
      <c r="J312" s="157"/>
      <c r="K312" s="159">
        <v>0.36799999999999999</v>
      </c>
      <c r="L312" s="157"/>
      <c r="M312" s="157"/>
      <c r="N312" s="157"/>
      <c r="O312" s="157"/>
      <c r="P312" s="157"/>
      <c r="Q312" s="157"/>
      <c r="R312" s="160"/>
      <c r="T312" s="161"/>
      <c r="U312" s="157"/>
      <c r="V312" s="157"/>
      <c r="W312" s="157"/>
      <c r="X312" s="157"/>
      <c r="Y312" s="157"/>
      <c r="Z312" s="157"/>
      <c r="AA312" s="162"/>
      <c r="AT312" s="163" t="s">
        <v>152</v>
      </c>
      <c r="AU312" s="163" t="s">
        <v>99</v>
      </c>
      <c r="AV312" s="10" t="s">
        <v>99</v>
      </c>
      <c r="AW312" s="10" t="s">
        <v>37</v>
      </c>
      <c r="AX312" s="10" t="s">
        <v>80</v>
      </c>
      <c r="AY312" s="163" t="s">
        <v>144</v>
      </c>
    </row>
    <row r="313" spans="2:65" s="11" customFormat="1" ht="22.5" customHeight="1" x14ac:dyDescent="0.3">
      <c r="B313" s="164"/>
      <c r="C313" s="165"/>
      <c r="D313" s="165"/>
      <c r="E313" s="166" t="s">
        <v>19</v>
      </c>
      <c r="F313" s="254" t="s">
        <v>155</v>
      </c>
      <c r="G313" s="255"/>
      <c r="H313" s="255"/>
      <c r="I313" s="255"/>
      <c r="J313" s="165"/>
      <c r="K313" s="167">
        <v>9.8819999999999997</v>
      </c>
      <c r="L313" s="165"/>
      <c r="M313" s="165"/>
      <c r="N313" s="165"/>
      <c r="O313" s="165"/>
      <c r="P313" s="165"/>
      <c r="Q313" s="165"/>
      <c r="R313" s="168"/>
      <c r="T313" s="169"/>
      <c r="U313" s="165"/>
      <c r="V313" s="165"/>
      <c r="W313" s="165"/>
      <c r="X313" s="165"/>
      <c r="Y313" s="165"/>
      <c r="Z313" s="165"/>
      <c r="AA313" s="170"/>
      <c r="AT313" s="171" t="s">
        <v>152</v>
      </c>
      <c r="AU313" s="171" t="s">
        <v>99</v>
      </c>
      <c r="AV313" s="11" t="s">
        <v>149</v>
      </c>
      <c r="AW313" s="11" t="s">
        <v>37</v>
      </c>
      <c r="AX313" s="11" t="s">
        <v>21</v>
      </c>
      <c r="AY313" s="171" t="s">
        <v>144</v>
      </c>
    </row>
    <row r="314" spans="2:65" s="1" customFormat="1" ht="44.25" customHeight="1" x14ac:dyDescent="0.3">
      <c r="B314" s="32"/>
      <c r="C314" s="148" t="s">
        <v>528</v>
      </c>
      <c r="D314" s="148" t="s">
        <v>145</v>
      </c>
      <c r="E314" s="149" t="s">
        <v>521</v>
      </c>
      <c r="F314" s="248" t="s">
        <v>522</v>
      </c>
      <c r="G314" s="249"/>
      <c r="H314" s="249"/>
      <c r="I314" s="249"/>
      <c r="J314" s="150" t="s">
        <v>148</v>
      </c>
      <c r="K314" s="151">
        <v>9.8819999999999997</v>
      </c>
      <c r="L314" s="274">
        <v>0</v>
      </c>
      <c r="M314" s="275"/>
      <c r="N314" s="250">
        <f>ROUND(L314*K314,2)</f>
        <v>0</v>
      </c>
      <c r="O314" s="249"/>
      <c r="P314" s="249"/>
      <c r="Q314" s="249"/>
      <c r="R314" s="34"/>
      <c r="T314" s="152" t="s">
        <v>19</v>
      </c>
      <c r="U314" s="41" t="s">
        <v>45</v>
      </c>
      <c r="V314" s="153">
        <v>0.115</v>
      </c>
      <c r="W314" s="153">
        <f>V314*K314</f>
        <v>1.1364300000000001</v>
      </c>
      <c r="X314" s="153">
        <v>1.1E-4</v>
      </c>
      <c r="Y314" s="153">
        <f>X314*K314</f>
        <v>1.08702E-3</v>
      </c>
      <c r="Z314" s="153">
        <v>0</v>
      </c>
      <c r="AA314" s="154">
        <f>Z314*K314</f>
        <v>0</v>
      </c>
      <c r="AR314" s="18" t="s">
        <v>225</v>
      </c>
      <c r="AT314" s="18" t="s">
        <v>145</v>
      </c>
      <c r="AU314" s="18" t="s">
        <v>99</v>
      </c>
      <c r="AY314" s="18" t="s">
        <v>144</v>
      </c>
      <c r="BE314" s="155">
        <f>IF(U314="základní",N314,0)</f>
        <v>0</v>
      </c>
      <c r="BF314" s="155">
        <f>IF(U314="snížená",N314,0)</f>
        <v>0</v>
      </c>
      <c r="BG314" s="155">
        <f>IF(U314="zákl. přenesená",N314,0)</f>
        <v>0</v>
      </c>
      <c r="BH314" s="155">
        <f>IF(U314="sníž. přenesená",N314,0)</f>
        <v>0</v>
      </c>
      <c r="BI314" s="155">
        <f>IF(U314="nulová",N314,0)</f>
        <v>0</v>
      </c>
      <c r="BJ314" s="18" t="s">
        <v>21</v>
      </c>
      <c r="BK314" s="155">
        <f>ROUND(L314*K314,2)</f>
        <v>0</v>
      </c>
      <c r="BL314" s="18" t="s">
        <v>225</v>
      </c>
      <c r="BM314" s="18" t="s">
        <v>720</v>
      </c>
    </row>
    <row r="315" spans="2:65" s="10" customFormat="1" ht="22.5" customHeight="1" x14ac:dyDescent="0.3">
      <c r="B315" s="156"/>
      <c r="C315" s="157"/>
      <c r="D315" s="157"/>
      <c r="E315" s="158" t="s">
        <v>19</v>
      </c>
      <c r="F315" s="251" t="s">
        <v>714</v>
      </c>
      <c r="G315" s="252"/>
      <c r="H315" s="252"/>
      <c r="I315" s="252"/>
      <c r="J315" s="157"/>
      <c r="K315" s="159">
        <v>4.8</v>
      </c>
      <c r="L315" s="157"/>
      <c r="M315" s="157"/>
      <c r="N315" s="157"/>
      <c r="O315" s="157"/>
      <c r="P315" s="157"/>
      <c r="Q315" s="157"/>
      <c r="R315" s="160"/>
      <c r="T315" s="161"/>
      <c r="U315" s="157"/>
      <c r="V315" s="157"/>
      <c r="W315" s="157"/>
      <c r="X315" s="157"/>
      <c r="Y315" s="157"/>
      <c r="Z315" s="157"/>
      <c r="AA315" s="162"/>
      <c r="AT315" s="163" t="s">
        <v>152</v>
      </c>
      <c r="AU315" s="163" t="s">
        <v>99</v>
      </c>
      <c r="AV315" s="10" t="s">
        <v>99</v>
      </c>
      <c r="AW315" s="10" t="s">
        <v>37</v>
      </c>
      <c r="AX315" s="10" t="s">
        <v>80</v>
      </c>
      <c r="AY315" s="163" t="s">
        <v>144</v>
      </c>
    </row>
    <row r="316" spans="2:65" s="10" customFormat="1" ht="22.5" customHeight="1" x14ac:dyDescent="0.3">
      <c r="B316" s="156"/>
      <c r="C316" s="157"/>
      <c r="D316" s="157"/>
      <c r="E316" s="158" t="s">
        <v>19</v>
      </c>
      <c r="F316" s="253" t="s">
        <v>715</v>
      </c>
      <c r="G316" s="252"/>
      <c r="H316" s="252"/>
      <c r="I316" s="252"/>
      <c r="J316" s="157"/>
      <c r="K316" s="159">
        <v>1.474</v>
      </c>
      <c r="L316" s="157"/>
      <c r="M316" s="157"/>
      <c r="N316" s="157"/>
      <c r="O316" s="157"/>
      <c r="P316" s="157"/>
      <c r="Q316" s="157"/>
      <c r="R316" s="160"/>
      <c r="T316" s="161"/>
      <c r="U316" s="157"/>
      <c r="V316" s="157"/>
      <c r="W316" s="157"/>
      <c r="X316" s="157"/>
      <c r="Y316" s="157"/>
      <c r="Z316" s="157"/>
      <c r="AA316" s="162"/>
      <c r="AT316" s="163" t="s">
        <v>152</v>
      </c>
      <c r="AU316" s="163" t="s">
        <v>99</v>
      </c>
      <c r="AV316" s="10" t="s">
        <v>99</v>
      </c>
      <c r="AW316" s="10" t="s">
        <v>37</v>
      </c>
      <c r="AX316" s="10" t="s">
        <v>80</v>
      </c>
      <c r="AY316" s="163" t="s">
        <v>144</v>
      </c>
    </row>
    <row r="317" spans="2:65" s="10" customFormat="1" ht="22.5" customHeight="1" x14ac:dyDescent="0.3">
      <c r="B317" s="156"/>
      <c r="C317" s="157"/>
      <c r="D317" s="157"/>
      <c r="E317" s="158" t="s">
        <v>19</v>
      </c>
      <c r="F317" s="253" t="s">
        <v>716</v>
      </c>
      <c r="G317" s="252"/>
      <c r="H317" s="252"/>
      <c r="I317" s="252"/>
      <c r="J317" s="157"/>
      <c r="K317" s="159">
        <v>3.24</v>
      </c>
      <c r="L317" s="157"/>
      <c r="M317" s="157"/>
      <c r="N317" s="157"/>
      <c r="O317" s="157"/>
      <c r="P317" s="157"/>
      <c r="Q317" s="157"/>
      <c r="R317" s="160"/>
      <c r="T317" s="161"/>
      <c r="U317" s="157"/>
      <c r="V317" s="157"/>
      <c r="W317" s="157"/>
      <c r="X317" s="157"/>
      <c r="Y317" s="157"/>
      <c r="Z317" s="157"/>
      <c r="AA317" s="162"/>
      <c r="AT317" s="163" t="s">
        <v>152</v>
      </c>
      <c r="AU317" s="163" t="s">
        <v>99</v>
      </c>
      <c r="AV317" s="10" t="s">
        <v>99</v>
      </c>
      <c r="AW317" s="10" t="s">
        <v>37</v>
      </c>
      <c r="AX317" s="10" t="s">
        <v>80</v>
      </c>
      <c r="AY317" s="163" t="s">
        <v>144</v>
      </c>
    </row>
    <row r="318" spans="2:65" s="10" customFormat="1" ht="22.5" customHeight="1" x14ac:dyDescent="0.3">
      <c r="B318" s="156"/>
      <c r="C318" s="157"/>
      <c r="D318" s="157"/>
      <c r="E318" s="158" t="s">
        <v>19</v>
      </c>
      <c r="F318" s="253" t="s">
        <v>717</v>
      </c>
      <c r="G318" s="252"/>
      <c r="H318" s="252"/>
      <c r="I318" s="252"/>
      <c r="J318" s="157"/>
      <c r="K318" s="159">
        <v>0.36799999999999999</v>
      </c>
      <c r="L318" s="157"/>
      <c r="M318" s="157"/>
      <c r="N318" s="157"/>
      <c r="O318" s="157"/>
      <c r="P318" s="157"/>
      <c r="Q318" s="157"/>
      <c r="R318" s="160"/>
      <c r="T318" s="161"/>
      <c r="U318" s="157"/>
      <c r="V318" s="157"/>
      <c r="W318" s="157"/>
      <c r="X318" s="157"/>
      <c r="Y318" s="157"/>
      <c r="Z318" s="157"/>
      <c r="AA318" s="162"/>
      <c r="AT318" s="163" t="s">
        <v>152</v>
      </c>
      <c r="AU318" s="163" t="s">
        <v>99</v>
      </c>
      <c r="AV318" s="10" t="s">
        <v>99</v>
      </c>
      <c r="AW318" s="10" t="s">
        <v>37</v>
      </c>
      <c r="AX318" s="10" t="s">
        <v>80</v>
      </c>
      <c r="AY318" s="163" t="s">
        <v>144</v>
      </c>
    </row>
    <row r="319" spans="2:65" s="11" customFormat="1" ht="22.5" customHeight="1" x14ac:dyDescent="0.3">
      <c r="B319" s="164"/>
      <c r="C319" s="165"/>
      <c r="D319" s="165"/>
      <c r="E319" s="166" t="s">
        <v>19</v>
      </c>
      <c r="F319" s="254" t="s">
        <v>155</v>
      </c>
      <c r="G319" s="255"/>
      <c r="H319" s="255"/>
      <c r="I319" s="255"/>
      <c r="J319" s="165"/>
      <c r="K319" s="167">
        <v>9.8819999999999997</v>
      </c>
      <c r="L319" s="165"/>
      <c r="M319" s="165"/>
      <c r="N319" s="165"/>
      <c r="O319" s="165"/>
      <c r="P319" s="165"/>
      <c r="Q319" s="165"/>
      <c r="R319" s="168"/>
      <c r="T319" s="169"/>
      <c r="U319" s="165"/>
      <c r="V319" s="165"/>
      <c r="W319" s="165"/>
      <c r="X319" s="165"/>
      <c r="Y319" s="165"/>
      <c r="Z319" s="165"/>
      <c r="AA319" s="170"/>
      <c r="AT319" s="171" t="s">
        <v>152</v>
      </c>
      <c r="AU319" s="171" t="s">
        <v>99</v>
      </c>
      <c r="AV319" s="11" t="s">
        <v>149</v>
      </c>
      <c r="AW319" s="11" t="s">
        <v>37</v>
      </c>
      <c r="AX319" s="11" t="s">
        <v>21</v>
      </c>
      <c r="AY319" s="171" t="s">
        <v>144</v>
      </c>
    </row>
    <row r="320" spans="2:65" s="9" customFormat="1" ht="29.85" customHeight="1" x14ac:dyDescent="0.3">
      <c r="B320" s="137"/>
      <c r="C320" s="138"/>
      <c r="D320" s="147" t="s">
        <v>128</v>
      </c>
      <c r="E320" s="147"/>
      <c r="F320" s="147"/>
      <c r="G320" s="147"/>
      <c r="H320" s="147"/>
      <c r="I320" s="147"/>
      <c r="J320" s="147"/>
      <c r="K320" s="147"/>
      <c r="L320" s="147"/>
      <c r="M320" s="147"/>
      <c r="N320" s="267">
        <f>BK320</f>
        <v>0</v>
      </c>
      <c r="O320" s="268"/>
      <c r="P320" s="268"/>
      <c r="Q320" s="268"/>
      <c r="R320" s="140"/>
      <c r="T320" s="141"/>
      <c r="U320" s="138"/>
      <c r="V320" s="138"/>
      <c r="W320" s="142">
        <f>SUM(W321:W351)</f>
        <v>23.354058000000002</v>
      </c>
      <c r="X320" s="138"/>
      <c r="Y320" s="142">
        <f>SUM(Y321:Y351)</f>
        <v>0.10942282</v>
      </c>
      <c r="Z320" s="138"/>
      <c r="AA320" s="143">
        <f>SUM(AA321:AA351)</f>
        <v>2.7422700000000001E-2</v>
      </c>
      <c r="AR320" s="144" t="s">
        <v>99</v>
      </c>
      <c r="AT320" s="145" t="s">
        <v>79</v>
      </c>
      <c r="AU320" s="145" t="s">
        <v>21</v>
      </c>
      <c r="AY320" s="144" t="s">
        <v>144</v>
      </c>
      <c r="BK320" s="146">
        <f>SUM(BK321:BK351)</f>
        <v>0</v>
      </c>
    </row>
    <row r="321" spans="2:65" s="1" customFormat="1" ht="31.5" customHeight="1" x14ac:dyDescent="0.3">
      <c r="B321" s="32"/>
      <c r="C321" s="148" t="s">
        <v>534</v>
      </c>
      <c r="D321" s="148" t="s">
        <v>145</v>
      </c>
      <c r="E321" s="149" t="s">
        <v>525</v>
      </c>
      <c r="F321" s="248" t="s">
        <v>526</v>
      </c>
      <c r="G321" s="249"/>
      <c r="H321" s="249"/>
      <c r="I321" s="249"/>
      <c r="J321" s="150" t="s">
        <v>148</v>
      </c>
      <c r="K321" s="151">
        <v>74.721000000000004</v>
      </c>
      <c r="L321" s="274">
        <v>0</v>
      </c>
      <c r="M321" s="275"/>
      <c r="N321" s="250">
        <f>ROUND(L321*K321,2)</f>
        <v>0</v>
      </c>
      <c r="O321" s="249"/>
      <c r="P321" s="249"/>
      <c r="Q321" s="249"/>
      <c r="R321" s="34"/>
      <c r="T321" s="152" t="s">
        <v>19</v>
      </c>
      <c r="U321" s="41" t="s">
        <v>45</v>
      </c>
      <c r="V321" s="153">
        <v>3.6999999999999998E-2</v>
      </c>
      <c r="W321" s="153">
        <f>V321*K321</f>
        <v>2.7646769999999998</v>
      </c>
      <c r="X321" s="153">
        <v>0</v>
      </c>
      <c r="Y321" s="153">
        <f>X321*K321</f>
        <v>0</v>
      </c>
      <c r="Z321" s="153">
        <v>1.4999999999999999E-4</v>
      </c>
      <c r="AA321" s="154">
        <f>Z321*K321</f>
        <v>1.120815E-2</v>
      </c>
      <c r="AR321" s="18" t="s">
        <v>225</v>
      </c>
      <c r="AT321" s="18" t="s">
        <v>145</v>
      </c>
      <c r="AU321" s="18" t="s">
        <v>99</v>
      </c>
      <c r="AY321" s="18" t="s">
        <v>144</v>
      </c>
      <c r="BE321" s="155">
        <f>IF(U321="základní",N321,0)</f>
        <v>0</v>
      </c>
      <c r="BF321" s="155">
        <f>IF(U321="snížená",N321,0)</f>
        <v>0</v>
      </c>
      <c r="BG321" s="155">
        <f>IF(U321="zákl. přenesená",N321,0)</f>
        <v>0</v>
      </c>
      <c r="BH321" s="155">
        <f>IF(U321="sníž. přenesená",N321,0)</f>
        <v>0</v>
      </c>
      <c r="BI321" s="155">
        <f>IF(U321="nulová",N321,0)</f>
        <v>0</v>
      </c>
      <c r="BJ321" s="18" t="s">
        <v>21</v>
      </c>
      <c r="BK321" s="155">
        <f>ROUND(L321*K321,2)</f>
        <v>0</v>
      </c>
      <c r="BL321" s="18" t="s">
        <v>225</v>
      </c>
      <c r="BM321" s="18" t="s">
        <v>721</v>
      </c>
    </row>
    <row r="322" spans="2:65" s="10" customFormat="1" ht="31.5" customHeight="1" x14ac:dyDescent="0.3">
      <c r="B322" s="156"/>
      <c r="C322" s="157"/>
      <c r="D322" s="157"/>
      <c r="E322" s="158" t="s">
        <v>19</v>
      </c>
      <c r="F322" s="251" t="s">
        <v>722</v>
      </c>
      <c r="G322" s="252"/>
      <c r="H322" s="252"/>
      <c r="I322" s="252"/>
      <c r="J322" s="157"/>
      <c r="K322" s="159">
        <v>107.92100000000001</v>
      </c>
      <c r="L322" s="157"/>
      <c r="M322" s="157"/>
      <c r="N322" s="157"/>
      <c r="O322" s="157"/>
      <c r="P322" s="157"/>
      <c r="Q322" s="157"/>
      <c r="R322" s="160"/>
      <c r="T322" s="161"/>
      <c r="U322" s="157"/>
      <c r="V322" s="157"/>
      <c r="W322" s="157"/>
      <c r="X322" s="157"/>
      <c r="Y322" s="157"/>
      <c r="Z322" s="157"/>
      <c r="AA322" s="162"/>
      <c r="AT322" s="163" t="s">
        <v>152</v>
      </c>
      <c r="AU322" s="163" t="s">
        <v>99</v>
      </c>
      <c r="AV322" s="10" t="s">
        <v>99</v>
      </c>
      <c r="AW322" s="10" t="s">
        <v>37</v>
      </c>
      <c r="AX322" s="10" t="s">
        <v>80</v>
      </c>
      <c r="AY322" s="163" t="s">
        <v>144</v>
      </c>
    </row>
    <row r="323" spans="2:65" s="10" customFormat="1" ht="22.5" customHeight="1" x14ac:dyDescent="0.3">
      <c r="B323" s="156"/>
      <c r="C323" s="157"/>
      <c r="D323" s="157"/>
      <c r="E323" s="158" t="s">
        <v>19</v>
      </c>
      <c r="F323" s="253" t="s">
        <v>723</v>
      </c>
      <c r="G323" s="252"/>
      <c r="H323" s="252"/>
      <c r="I323" s="252"/>
      <c r="J323" s="157"/>
      <c r="K323" s="159">
        <v>-18.834</v>
      </c>
      <c r="L323" s="157"/>
      <c r="M323" s="157"/>
      <c r="N323" s="157"/>
      <c r="O323" s="157"/>
      <c r="P323" s="157"/>
      <c r="Q323" s="157"/>
      <c r="R323" s="160"/>
      <c r="T323" s="161"/>
      <c r="U323" s="157"/>
      <c r="V323" s="157"/>
      <c r="W323" s="157"/>
      <c r="X323" s="157"/>
      <c r="Y323" s="157"/>
      <c r="Z323" s="157"/>
      <c r="AA323" s="162"/>
      <c r="AT323" s="163" t="s">
        <v>152</v>
      </c>
      <c r="AU323" s="163" t="s">
        <v>99</v>
      </c>
      <c r="AV323" s="10" t="s">
        <v>99</v>
      </c>
      <c r="AW323" s="10" t="s">
        <v>37</v>
      </c>
      <c r="AX323" s="10" t="s">
        <v>80</v>
      </c>
      <c r="AY323" s="163" t="s">
        <v>144</v>
      </c>
    </row>
    <row r="324" spans="2:65" s="10" customFormat="1" ht="22.5" customHeight="1" x14ac:dyDescent="0.3">
      <c r="B324" s="156"/>
      <c r="C324" s="157"/>
      <c r="D324" s="157"/>
      <c r="E324" s="158" t="s">
        <v>19</v>
      </c>
      <c r="F324" s="253" t="s">
        <v>724</v>
      </c>
      <c r="G324" s="252"/>
      <c r="H324" s="252"/>
      <c r="I324" s="252"/>
      <c r="J324" s="157"/>
      <c r="K324" s="159">
        <v>-14.366</v>
      </c>
      <c r="L324" s="157"/>
      <c r="M324" s="157"/>
      <c r="N324" s="157"/>
      <c r="O324" s="157"/>
      <c r="P324" s="157"/>
      <c r="Q324" s="157"/>
      <c r="R324" s="160"/>
      <c r="T324" s="161"/>
      <c r="U324" s="157"/>
      <c r="V324" s="157"/>
      <c r="W324" s="157"/>
      <c r="X324" s="157"/>
      <c r="Y324" s="157"/>
      <c r="Z324" s="157"/>
      <c r="AA324" s="162"/>
      <c r="AT324" s="163" t="s">
        <v>152</v>
      </c>
      <c r="AU324" s="163" t="s">
        <v>99</v>
      </c>
      <c r="AV324" s="10" t="s">
        <v>99</v>
      </c>
      <c r="AW324" s="10" t="s">
        <v>37</v>
      </c>
      <c r="AX324" s="10" t="s">
        <v>80</v>
      </c>
      <c r="AY324" s="163" t="s">
        <v>144</v>
      </c>
    </row>
    <row r="325" spans="2:65" s="11" customFormat="1" ht="22.5" customHeight="1" x14ac:dyDescent="0.3">
      <c r="B325" s="164"/>
      <c r="C325" s="165"/>
      <c r="D325" s="165"/>
      <c r="E325" s="166" t="s">
        <v>19</v>
      </c>
      <c r="F325" s="254" t="s">
        <v>155</v>
      </c>
      <c r="G325" s="255"/>
      <c r="H325" s="255"/>
      <c r="I325" s="255"/>
      <c r="J325" s="165"/>
      <c r="K325" s="167">
        <v>74.721000000000004</v>
      </c>
      <c r="L325" s="165"/>
      <c r="M325" s="165"/>
      <c r="N325" s="165"/>
      <c r="O325" s="165"/>
      <c r="P325" s="165"/>
      <c r="Q325" s="165"/>
      <c r="R325" s="168"/>
      <c r="T325" s="169"/>
      <c r="U325" s="165"/>
      <c r="V325" s="165"/>
      <c r="W325" s="165"/>
      <c r="X325" s="165"/>
      <c r="Y325" s="165"/>
      <c r="Z325" s="165"/>
      <c r="AA325" s="170"/>
      <c r="AT325" s="171" t="s">
        <v>152</v>
      </c>
      <c r="AU325" s="171" t="s">
        <v>99</v>
      </c>
      <c r="AV325" s="11" t="s">
        <v>149</v>
      </c>
      <c r="AW325" s="11" t="s">
        <v>37</v>
      </c>
      <c r="AX325" s="11" t="s">
        <v>21</v>
      </c>
      <c r="AY325" s="171" t="s">
        <v>144</v>
      </c>
    </row>
    <row r="326" spans="2:65" s="1" customFormat="1" ht="22.5" customHeight="1" x14ac:dyDescent="0.3">
      <c r="B326" s="32"/>
      <c r="C326" s="148" t="s">
        <v>538</v>
      </c>
      <c r="D326" s="148" t="s">
        <v>145</v>
      </c>
      <c r="E326" s="149" t="s">
        <v>529</v>
      </c>
      <c r="F326" s="248" t="s">
        <v>530</v>
      </c>
      <c r="G326" s="249"/>
      <c r="H326" s="249"/>
      <c r="I326" s="249"/>
      <c r="J326" s="150" t="s">
        <v>148</v>
      </c>
      <c r="K326" s="151">
        <v>52.305</v>
      </c>
      <c r="L326" s="274">
        <v>0</v>
      </c>
      <c r="M326" s="275"/>
      <c r="N326" s="250">
        <f>ROUND(L326*K326,2)</f>
        <v>0</v>
      </c>
      <c r="O326" s="249"/>
      <c r="P326" s="249"/>
      <c r="Q326" s="249"/>
      <c r="R326" s="34"/>
      <c r="T326" s="152" t="s">
        <v>19</v>
      </c>
      <c r="U326" s="41" t="s">
        <v>45</v>
      </c>
      <c r="V326" s="153">
        <v>7.9000000000000001E-2</v>
      </c>
      <c r="W326" s="153">
        <f>V326*K326</f>
        <v>4.1320949999999996</v>
      </c>
      <c r="X326" s="153">
        <v>1E-3</v>
      </c>
      <c r="Y326" s="153">
        <f>X326*K326</f>
        <v>5.2305000000000004E-2</v>
      </c>
      <c r="Z326" s="153">
        <v>3.1E-4</v>
      </c>
      <c r="AA326" s="154">
        <f>Z326*K326</f>
        <v>1.6214550000000001E-2</v>
      </c>
      <c r="AR326" s="18" t="s">
        <v>225</v>
      </c>
      <c r="AT326" s="18" t="s">
        <v>145</v>
      </c>
      <c r="AU326" s="18" t="s">
        <v>99</v>
      </c>
      <c r="AY326" s="18" t="s">
        <v>144</v>
      </c>
      <c r="BE326" s="155">
        <f>IF(U326="základní",N326,0)</f>
        <v>0</v>
      </c>
      <c r="BF326" s="155">
        <f>IF(U326="snížená",N326,0)</f>
        <v>0</v>
      </c>
      <c r="BG326" s="155">
        <f>IF(U326="zákl. přenesená",N326,0)</f>
        <v>0</v>
      </c>
      <c r="BH326" s="155">
        <f>IF(U326="sníž. přenesená",N326,0)</f>
        <v>0</v>
      </c>
      <c r="BI326" s="155">
        <f>IF(U326="nulová",N326,0)</f>
        <v>0</v>
      </c>
      <c r="BJ326" s="18" t="s">
        <v>21</v>
      </c>
      <c r="BK326" s="155">
        <f>ROUND(L326*K326,2)</f>
        <v>0</v>
      </c>
      <c r="BL326" s="18" t="s">
        <v>225</v>
      </c>
      <c r="BM326" s="18" t="s">
        <v>725</v>
      </c>
    </row>
    <row r="327" spans="2:65" s="10" customFormat="1" ht="31.5" customHeight="1" x14ac:dyDescent="0.3">
      <c r="B327" s="156"/>
      <c r="C327" s="157"/>
      <c r="D327" s="157"/>
      <c r="E327" s="158" t="s">
        <v>19</v>
      </c>
      <c r="F327" s="251" t="s">
        <v>722</v>
      </c>
      <c r="G327" s="252"/>
      <c r="H327" s="252"/>
      <c r="I327" s="252"/>
      <c r="J327" s="157"/>
      <c r="K327" s="159">
        <v>107.92100000000001</v>
      </c>
      <c r="L327" s="157"/>
      <c r="M327" s="157"/>
      <c r="N327" s="157"/>
      <c r="O327" s="157"/>
      <c r="P327" s="157"/>
      <c r="Q327" s="157"/>
      <c r="R327" s="160"/>
      <c r="T327" s="161"/>
      <c r="U327" s="157"/>
      <c r="V327" s="157"/>
      <c r="W327" s="157"/>
      <c r="X327" s="157"/>
      <c r="Y327" s="157"/>
      <c r="Z327" s="157"/>
      <c r="AA327" s="162"/>
      <c r="AT327" s="163" t="s">
        <v>152</v>
      </c>
      <c r="AU327" s="163" t="s">
        <v>99</v>
      </c>
      <c r="AV327" s="10" t="s">
        <v>99</v>
      </c>
      <c r="AW327" s="10" t="s">
        <v>37</v>
      </c>
      <c r="AX327" s="10" t="s">
        <v>80</v>
      </c>
      <c r="AY327" s="163" t="s">
        <v>144</v>
      </c>
    </row>
    <row r="328" spans="2:65" s="10" customFormat="1" ht="22.5" customHeight="1" x14ac:dyDescent="0.3">
      <c r="B328" s="156"/>
      <c r="C328" s="157"/>
      <c r="D328" s="157"/>
      <c r="E328" s="158" t="s">
        <v>19</v>
      </c>
      <c r="F328" s="253" t="s">
        <v>723</v>
      </c>
      <c r="G328" s="252"/>
      <c r="H328" s="252"/>
      <c r="I328" s="252"/>
      <c r="J328" s="157"/>
      <c r="K328" s="159">
        <v>-18.834</v>
      </c>
      <c r="L328" s="157"/>
      <c r="M328" s="157"/>
      <c r="N328" s="157"/>
      <c r="O328" s="157"/>
      <c r="P328" s="157"/>
      <c r="Q328" s="157"/>
      <c r="R328" s="160"/>
      <c r="T328" s="161"/>
      <c r="U328" s="157"/>
      <c r="V328" s="157"/>
      <c r="W328" s="157"/>
      <c r="X328" s="157"/>
      <c r="Y328" s="157"/>
      <c r="Z328" s="157"/>
      <c r="AA328" s="162"/>
      <c r="AT328" s="163" t="s">
        <v>152</v>
      </c>
      <c r="AU328" s="163" t="s">
        <v>99</v>
      </c>
      <c r="AV328" s="10" t="s">
        <v>99</v>
      </c>
      <c r="AW328" s="10" t="s">
        <v>37</v>
      </c>
      <c r="AX328" s="10" t="s">
        <v>80</v>
      </c>
      <c r="AY328" s="163" t="s">
        <v>144</v>
      </c>
    </row>
    <row r="329" spans="2:65" s="10" customFormat="1" ht="22.5" customHeight="1" x14ac:dyDescent="0.3">
      <c r="B329" s="156"/>
      <c r="C329" s="157"/>
      <c r="D329" s="157"/>
      <c r="E329" s="158" t="s">
        <v>19</v>
      </c>
      <c r="F329" s="253" t="s">
        <v>724</v>
      </c>
      <c r="G329" s="252"/>
      <c r="H329" s="252"/>
      <c r="I329" s="252"/>
      <c r="J329" s="157"/>
      <c r="K329" s="159">
        <v>-14.366</v>
      </c>
      <c r="L329" s="157"/>
      <c r="M329" s="157"/>
      <c r="N329" s="157"/>
      <c r="O329" s="157"/>
      <c r="P329" s="157"/>
      <c r="Q329" s="157"/>
      <c r="R329" s="160"/>
      <c r="T329" s="161"/>
      <c r="U329" s="157"/>
      <c r="V329" s="157"/>
      <c r="W329" s="157"/>
      <c r="X329" s="157"/>
      <c r="Y329" s="157"/>
      <c r="Z329" s="157"/>
      <c r="AA329" s="162"/>
      <c r="AT329" s="163" t="s">
        <v>152</v>
      </c>
      <c r="AU329" s="163" t="s">
        <v>99</v>
      </c>
      <c r="AV329" s="10" t="s">
        <v>99</v>
      </c>
      <c r="AW329" s="10" t="s">
        <v>37</v>
      </c>
      <c r="AX329" s="10" t="s">
        <v>80</v>
      </c>
      <c r="AY329" s="163" t="s">
        <v>144</v>
      </c>
    </row>
    <row r="330" spans="2:65" s="10" customFormat="1" ht="22.5" customHeight="1" x14ac:dyDescent="0.3">
      <c r="B330" s="156"/>
      <c r="C330" s="157"/>
      <c r="D330" s="157"/>
      <c r="E330" s="158" t="s">
        <v>19</v>
      </c>
      <c r="F330" s="253" t="s">
        <v>726</v>
      </c>
      <c r="G330" s="252"/>
      <c r="H330" s="252"/>
      <c r="I330" s="252"/>
      <c r="J330" s="157"/>
      <c r="K330" s="159">
        <v>-22.416</v>
      </c>
      <c r="L330" s="157"/>
      <c r="M330" s="157"/>
      <c r="N330" s="157"/>
      <c r="O330" s="157"/>
      <c r="P330" s="157"/>
      <c r="Q330" s="157"/>
      <c r="R330" s="160"/>
      <c r="T330" s="161"/>
      <c r="U330" s="157"/>
      <c r="V330" s="157"/>
      <c r="W330" s="157"/>
      <c r="X330" s="157"/>
      <c r="Y330" s="157"/>
      <c r="Z330" s="157"/>
      <c r="AA330" s="162"/>
      <c r="AT330" s="163" t="s">
        <v>152</v>
      </c>
      <c r="AU330" s="163" t="s">
        <v>99</v>
      </c>
      <c r="AV330" s="10" t="s">
        <v>99</v>
      </c>
      <c r="AW330" s="10" t="s">
        <v>37</v>
      </c>
      <c r="AX330" s="10" t="s">
        <v>80</v>
      </c>
      <c r="AY330" s="163" t="s">
        <v>144</v>
      </c>
    </row>
    <row r="331" spans="2:65" s="11" customFormat="1" ht="22.5" customHeight="1" x14ac:dyDescent="0.3">
      <c r="B331" s="164"/>
      <c r="C331" s="165"/>
      <c r="D331" s="165"/>
      <c r="E331" s="166" t="s">
        <v>19</v>
      </c>
      <c r="F331" s="254" t="s">
        <v>155</v>
      </c>
      <c r="G331" s="255"/>
      <c r="H331" s="255"/>
      <c r="I331" s="255"/>
      <c r="J331" s="165"/>
      <c r="K331" s="167">
        <v>52.305</v>
      </c>
      <c r="L331" s="165"/>
      <c r="M331" s="165"/>
      <c r="N331" s="165"/>
      <c r="O331" s="165"/>
      <c r="P331" s="165"/>
      <c r="Q331" s="165"/>
      <c r="R331" s="168"/>
      <c r="T331" s="169"/>
      <c r="U331" s="165"/>
      <c r="V331" s="165"/>
      <c r="W331" s="165"/>
      <c r="X331" s="165"/>
      <c r="Y331" s="165"/>
      <c r="Z331" s="165"/>
      <c r="AA331" s="170"/>
      <c r="AT331" s="171" t="s">
        <v>152</v>
      </c>
      <c r="AU331" s="171" t="s">
        <v>99</v>
      </c>
      <c r="AV331" s="11" t="s">
        <v>149</v>
      </c>
      <c r="AW331" s="11" t="s">
        <v>37</v>
      </c>
      <c r="AX331" s="11" t="s">
        <v>21</v>
      </c>
      <c r="AY331" s="171" t="s">
        <v>144</v>
      </c>
    </row>
    <row r="332" spans="2:65" s="1" customFormat="1" ht="31.5" customHeight="1" x14ac:dyDescent="0.3">
      <c r="B332" s="32"/>
      <c r="C332" s="148" t="s">
        <v>543</v>
      </c>
      <c r="D332" s="148" t="s">
        <v>145</v>
      </c>
      <c r="E332" s="149" t="s">
        <v>535</v>
      </c>
      <c r="F332" s="248" t="s">
        <v>536</v>
      </c>
      <c r="G332" s="249"/>
      <c r="H332" s="249"/>
      <c r="I332" s="249"/>
      <c r="J332" s="150" t="s">
        <v>148</v>
      </c>
      <c r="K332" s="151">
        <v>52.305</v>
      </c>
      <c r="L332" s="274">
        <v>0</v>
      </c>
      <c r="M332" s="275"/>
      <c r="N332" s="250">
        <f>ROUND(L332*K332,2)</f>
        <v>0</v>
      </c>
      <c r="O332" s="249"/>
      <c r="P332" s="249"/>
      <c r="Q332" s="249"/>
      <c r="R332" s="34"/>
      <c r="T332" s="152" t="s">
        <v>19</v>
      </c>
      <c r="U332" s="41" t="s">
        <v>45</v>
      </c>
      <c r="V332" s="153">
        <v>0.04</v>
      </c>
      <c r="W332" s="153">
        <f>V332*K332</f>
        <v>2.0922000000000001</v>
      </c>
      <c r="X332" s="153">
        <v>0</v>
      </c>
      <c r="Y332" s="153">
        <f>X332*K332</f>
        <v>0</v>
      </c>
      <c r="Z332" s="153">
        <v>0</v>
      </c>
      <c r="AA332" s="154">
        <f>Z332*K332</f>
        <v>0</v>
      </c>
      <c r="AR332" s="18" t="s">
        <v>225</v>
      </c>
      <c r="AT332" s="18" t="s">
        <v>145</v>
      </c>
      <c r="AU332" s="18" t="s">
        <v>99</v>
      </c>
      <c r="AY332" s="18" t="s">
        <v>144</v>
      </c>
      <c r="BE332" s="155">
        <f>IF(U332="základní",N332,0)</f>
        <v>0</v>
      </c>
      <c r="BF332" s="155">
        <f>IF(U332="snížená",N332,0)</f>
        <v>0</v>
      </c>
      <c r="BG332" s="155">
        <f>IF(U332="zákl. přenesená",N332,0)</f>
        <v>0</v>
      </c>
      <c r="BH332" s="155">
        <f>IF(U332="sníž. přenesená",N332,0)</f>
        <v>0</v>
      </c>
      <c r="BI332" s="155">
        <f>IF(U332="nulová",N332,0)</f>
        <v>0</v>
      </c>
      <c r="BJ332" s="18" t="s">
        <v>21</v>
      </c>
      <c r="BK332" s="155">
        <f>ROUND(L332*K332,2)</f>
        <v>0</v>
      </c>
      <c r="BL332" s="18" t="s">
        <v>225</v>
      </c>
      <c r="BM332" s="18" t="s">
        <v>727</v>
      </c>
    </row>
    <row r="333" spans="2:65" s="10" customFormat="1" ht="31.5" customHeight="1" x14ac:dyDescent="0.3">
      <c r="B333" s="156"/>
      <c r="C333" s="157"/>
      <c r="D333" s="157"/>
      <c r="E333" s="158" t="s">
        <v>19</v>
      </c>
      <c r="F333" s="251" t="s">
        <v>722</v>
      </c>
      <c r="G333" s="252"/>
      <c r="H333" s="252"/>
      <c r="I333" s="252"/>
      <c r="J333" s="157"/>
      <c r="K333" s="159">
        <v>107.92100000000001</v>
      </c>
      <c r="L333" s="157"/>
      <c r="M333" s="157"/>
      <c r="N333" s="157"/>
      <c r="O333" s="157"/>
      <c r="P333" s="157"/>
      <c r="Q333" s="157"/>
      <c r="R333" s="160"/>
      <c r="T333" s="161"/>
      <c r="U333" s="157"/>
      <c r="V333" s="157"/>
      <c r="W333" s="157"/>
      <c r="X333" s="157"/>
      <c r="Y333" s="157"/>
      <c r="Z333" s="157"/>
      <c r="AA333" s="162"/>
      <c r="AT333" s="163" t="s">
        <v>152</v>
      </c>
      <c r="AU333" s="163" t="s">
        <v>99</v>
      </c>
      <c r="AV333" s="10" t="s">
        <v>99</v>
      </c>
      <c r="AW333" s="10" t="s">
        <v>37</v>
      </c>
      <c r="AX333" s="10" t="s">
        <v>80</v>
      </c>
      <c r="AY333" s="163" t="s">
        <v>144</v>
      </c>
    </row>
    <row r="334" spans="2:65" s="10" customFormat="1" ht="22.5" customHeight="1" x14ac:dyDescent="0.3">
      <c r="B334" s="156"/>
      <c r="C334" s="157"/>
      <c r="D334" s="157"/>
      <c r="E334" s="158" t="s">
        <v>19</v>
      </c>
      <c r="F334" s="253" t="s">
        <v>723</v>
      </c>
      <c r="G334" s="252"/>
      <c r="H334" s="252"/>
      <c r="I334" s="252"/>
      <c r="J334" s="157"/>
      <c r="K334" s="159">
        <v>-18.834</v>
      </c>
      <c r="L334" s="157"/>
      <c r="M334" s="157"/>
      <c r="N334" s="157"/>
      <c r="O334" s="157"/>
      <c r="P334" s="157"/>
      <c r="Q334" s="157"/>
      <c r="R334" s="160"/>
      <c r="T334" s="161"/>
      <c r="U334" s="157"/>
      <c r="V334" s="157"/>
      <c r="W334" s="157"/>
      <c r="X334" s="157"/>
      <c r="Y334" s="157"/>
      <c r="Z334" s="157"/>
      <c r="AA334" s="162"/>
      <c r="AT334" s="163" t="s">
        <v>152</v>
      </c>
      <c r="AU334" s="163" t="s">
        <v>99</v>
      </c>
      <c r="AV334" s="10" t="s">
        <v>99</v>
      </c>
      <c r="AW334" s="10" t="s">
        <v>37</v>
      </c>
      <c r="AX334" s="10" t="s">
        <v>80</v>
      </c>
      <c r="AY334" s="163" t="s">
        <v>144</v>
      </c>
    </row>
    <row r="335" spans="2:65" s="10" customFormat="1" ht="22.5" customHeight="1" x14ac:dyDescent="0.3">
      <c r="B335" s="156"/>
      <c r="C335" s="157"/>
      <c r="D335" s="157"/>
      <c r="E335" s="158" t="s">
        <v>19</v>
      </c>
      <c r="F335" s="253" t="s">
        <v>724</v>
      </c>
      <c r="G335" s="252"/>
      <c r="H335" s="252"/>
      <c r="I335" s="252"/>
      <c r="J335" s="157"/>
      <c r="K335" s="159">
        <v>-14.366</v>
      </c>
      <c r="L335" s="157"/>
      <c r="M335" s="157"/>
      <c r="N335" s="157"/>
      <c r="O335" s="157"/>
      <c r="P335" s="157"/>
      <c r="Q335" s="157"/>
      <c r="R335" s="160"/>
      <c r="T335" s="161"/>
      <c r="U335" s="157"/>
      <c r="V335" s="157"/>
      <c r="W335" s="157"/>
      <c r="X335" s="157"/>
      <c r="Y335" s="157"/>
      <c r="Z335" s="157"/>
      <c r="AA335" s="162"/>
      <c r="AT335" s="163" t="s">
        <v>152</v>
      </c>
      <c r="AU335" s="163" t="s">
        <v>99</v>
      </c>
      <c r="AV335" s="10" t="s">
        <v>99</v>
      </c>
      <c r="AW335" s="10" t="s">
        <v>37</v>
      </c>
      <c r="AX335" s="10" t="s">
        <v>80</v>
      </c>
      <c r="AY335" s="163" t="s">
        <v>144</v>
      </c>
    </row>
    <row r="336" spans="2:65" s="10" customFormat="1" ht="22.5" customHeight="1" x14ac:dyDescent="0.3">
      <c r="B336" s="156"/>
      <c r="C336" s="157"/>
      <c r="D336" s="157"/>
      <c r="E336" s="158" t="s">
        <v>19</v>
      </c>
      <c r="F336" s="253" t="s">
        <v>726</v>
      </c>
      <c r="G336" s="252"/>
      <c r="H336" s="252"/>
      <c r="I336" s="252"/>
      <c r="J336" s="157"/>
      <c r="K336" s="159">
        <v>-22.416</v>
      </c>
      <c r="L336" s="157"/>
      <c r="M336" s="157"/>
      <c r="N336" s="157"/>
      <c r="O336" s="157"/>
      <c r="P336" s="157"/>
      <c r="Q336" s="157"/>
      <c r="R336" s="160"/>
      <c r="T336" s="161"/>
      <c r="U336" s="157"/>
      <c r="V336" s="157"/>
      <c r="W336" s="157"/>
      <c r="X336" s="157"/>
      <c r="Y336" s="157"/>
      <c r="Z336" s="157"/>
      <c r="AA336" s="162"/>
      <c r="AT336" s="163" t="s">
        <v>152</v>
      </c>
      <c r="AU336" s="163" t="s">
        <v>99</v>
      </c>
      <c r="AV336" s="10" t="s">
        <v>99</v>
      </c>
      <c r="AW336" s="10" t="s">
        <v>37</v>
      </c>
      <c r="AX336" s="10" t="s">
        <v>80</v>
      </c>
      <c r="AY336" s="163" t="s">
        <v>144</v>
      </c>
    </row>
    <row r="337" spans="2:65" s="11" customFormat="1" ht="22.5" customHeight="1" x14ac:dyDescent="0.3">
      <c r="B337" s="164"/>
      <c r="C337" s="165"/>
      <c r="D337" s="165"/>
      <c r="E337" s="166" t="s">
        <v>19</v>
      </c>
      <c r="F337" s="254" t="s">
        <v>155</v>
      </c>
      <c r="G337" s="255"/>
      <c r="H337" s="255"/>
      <c r="I337" s="255"/>
      <c r="J337" s="165"/>
      <c r="K337" s="167">
        <v>52.305</v>
      </c>
      <c r="L337" s="165"/>
      <c r="M337" s="165"/>
      <c r="N337" s="165"/>
      <c r="O337" s="165"/>
      <c r="P337" s="165"/>
      <c r="Q337" s="165"/>
      <c r="R337" s="168"/>
      <c r="T337" s="169"/>
      <c r="U337" s="165"/>
      <c r="V337" s="165"/>
      <c r="W337" s="165"/>
      <c r="X337" s="165"/>
      <c r="Y337" s="165"/>
      <c r="Z337" s="165"/>
      <c r="AA337" s="170"/>
      <c r="AT337" s="171" t="s">
        <v>152</v>
      </c>
      <c r="AU337" s="171" t="s">
        <v>99</v>
      </c>
      <c r="AV337" s="11" t="s">
        <v>149</v>
      </c>
      <c r="AW337" s="11" t="s">
        <v>37</v>
      </c>
      <c r="AX337" s="11" t="s">
        <v>21</v>
      </c>
      <c r="AY337" s="171" t="s">
        <v>144</v>
      </c>
    </row>
    <row r="338" spans="2:65" s="1" customFormat="1" ht="31.5" customHeight="1" x14ac:dyDescent="0.3">
      <c r="B338" s="32"/>
      <c r="C338" s="148" t="s">
        <v>548</v>
      </c>
      <c r="D338" s="148" t="s">
        <v>145</v>
      </c>
      <c r="E338" s="149" t="s">
        <v>539</v>
      </c>
      <c r="F338" s="248" t="s">
        <v>540</v>
      </c>
      <c r="G338" s="249"/>
      <c r="H338" s="249"/>
      <c r="I338" s="249"/>
      <c r="J338" s="150" t="s">
        <v>148</v>
      </c>
      <c r="K338" s="151">
        <v>58.405000000000001</v>
      </c>
      <c r="L338" s="274">
        <v>0</v>
      </c>
      <c r="M338" s="275"/>
      <c r="N338" s="250">
        <f>ROUND(L338*K338,2)</f>
        <v>0</v>
      </c>
      <c r="O338" s="249"/>
      <c r="P338" s="249"/>
      <c r="Q338" s="249"/>
      <c r="R338" s="34"/>
      <c r="T338" s="152" t="s">
        <v>19</v>
      </c>
      <c r="U338" s="41" t="s">
        <v>45</v>
      </c>
      <c r="V338" s="153">
        <v>1.2E-2</v>
      </c>
      <c r="W338" s="153">
        <f>V338*K338</f>
        <v>0.70086000000000004</v>
      </c>
      <c r="X338" s="153">
        <v>0</v>
      </c>
      <c r="Y338" s="153">
        <f>X338*K338</f>
        <v>0</v>
      </c>
      <c r="Z338" s="153">
        <v>0</v>
      </c>
      <c r="AA338" s="154">
        <f>Z338*K338</f>
        <v>0</v>
      </c>
      <c r="AR338" s="18" t="s">
        <v>225</v>
      </c>
      <c r="AT338" s="18" t="s">
        <v>145</v>
      </c>
      <c r="AU338" s="18" t="s">
        <v>99</v>
      </c>
      <c r="AY338" s="18" t="s">
        <v>144</v>
      </c>
      <c r="BE338" s="155">
        <f>IF(U338="základní",N338,0)</f>
        <v>0</v>
      </c>
      <c r="BF338" s="155">
        <f>IF(U338="snížená",N338,0)</f>
        <v>0</v>
      </c>
      <c r="BG338" s="155">
        <f>IF(U338="zákl. přenesená",N338,0)</f>
        <v>0</v>
      </c>
      <c r="BH338" s="155">
        <f>IF(U338="sníž. přenesená",N338,0)</f>
        <v>0</v>
      </c>
      <c r="BI338" s="155">
        <f>IF(U338="nulová",N338,0)</f>
        <v>0</v>
      </c>
      <c r="BJ338" s="18" t="s">
        <v>21</v>
      </c>
      <c r="BK338" s="155">
        <f>ROUND(L338*K338,2)</f>
        <v>0</v>
      </c>
      <c r="BL338" s="18" t="s">
        <v>225</v>
      </c>
      <c r="BM338" s="18" t="s">
        <v>728</v>
      </c>
    </row>
    <row r="339" spans="2:65" s="10" customFormat="1" ht="31.5" customHeight="1" x14ac:dyDescent="0.3">
      <c r="B339" s="156"/>
      <c r="C339" s="157"/>
      <c r="D339" s="157"/>
      <c r="E339" s="158" t="s">
        <v>19</v>
      </c>
      <c r="F339" s="251" t="s">
        <v>729</v>
      </c>
      <c r="G339" s="252"/>
      <c r="H339" s="252"/>
      <c r="I339" s="252"/>
      <c r="J339" s="157"/>
      <c r="K339" s="159">
        <v>58.405000000000001</v>
      </c>
      <c r="L339" s="157"/>
      <c r="M339" s="157"/>
      <c r="N339" s="157"/>
      <c r="O339" s="157"/>
      <c r="P339" s="157"/>
      <c r="Q339" s="157"/>
      <c r="R339" s="160"/>
      <c r="T339" s="161"/>
      <c r="U339" s="157"/>
      <c r="V339" s="157"/>
      <c r="W339" s="157"/>
      <c r="X339" s="157"/>
      <c r="Y339" s="157"/>
      <c r="Z339" s="157"/>
      <c r="AA339" s="162"/>
      <c r="AT339" s="163" t="s">
        <v>152</v>
      </c>
      <c r="AU339" s="163" t="s">
        <v>99</v>
      </c>
      <c r="AV339" s="10" t="s">
        <v>99</v>
      </c>
      <c r="AW339" s="10" t="s">
        <v>37</v>
      </c>
      <c r="AX339" s="10" t="s">
        <v>21</v>
      </c>
      <c r="AY339" s="163" t="s">
        <v>144</v>
      </c>
    </row>
    <row r="340" spans="2:65" s="1" customFormat="1" ht="31.5" customHeight="1" x14ac:dyDescent="0.3">
      <c r="B340" s="32"/>
      <c r="C340" s="148" t="s">
        <v>552</v>
      </c>
      <c r="D340" s="148" t="s">
        <v>145</v>
      </c>
      <c r="E340" s="149" t="s">
        <v>544</v>
      </c>
      <c r="F340" s="248" t="s">
        <v>545</v>
      </c>
      <c r="G340" s="249"/>
      <c r="H340" s="249"/>
      <c r="I340" s="249"/>
      <c r="J340" s="150" t="s">
        <v>148</v>
      </c>
      <c r="K340" s="151">
        <v>15.946</v>
      </c>
      <c r="L340" s="274">
        <v>0</v>
      </c>
      <c r="M340" s="275"/>
      <c r="N340" s="250">
        <f>ROUND(L340*K340,2)</f>
        <v>0</v>
      </c>
      <c r="O340" s="249"/>
      <c r="P340" s="249"/>
      <c r="Q340" s="249"/>
      <c r="R340" s="34"/>
      <c r="T340" s="152" t="s">
        <v>19</v>
      </c>
      <c r="U340" s="41" t="s">
        <v>45</v>
      </c>
      <c r="V340" s="153">
        <v>1.7000000000000001E-2</v>
      </c>
      <c r="W340" s="153">
        <f>V340*K340</f>
        <v>0.27108199999999999</v>
      </c>
      <c r="X340" s="153">
        <v>0</v>
      </c>
      <c r="Y340" s="153">
        <f>X340*K340</f>
        <v>0</v>
      </c>
      <c r="Z340" s="153">
        <v>0</v>
      </c>
      <c r="AA340" s="154">
        <f>Z340*K340</f>
        <v>0</v>
      </c>
      <c r="AR340" s="18" t="s">
        <v>225</v>
      </c>
      <c r="AT340" s="18" t="s">
        <v>145</v>
      </c>
      <c r="AU340" s="18" t="s">
        <v>99</v>
      </c>
      <c r="AY340" s="18" t="s">
        <v>144</v>
      </c>
      <c r="BE340" s="155">
        <f>IF(U340="základní",N340,0)</f>
        <v>0</v>
      </c>
      <c r="BF340" s="155">
        <f>IF(U340="snížená",N340,0)</f>
        <v>0</v>
      </c>
      <c r="BG340" s="155">
        <f>IF(U340="zákl. přenesená",N340,0)</f>
        <v>0</v>
      </c>
      <c r="BH340" s="155">
        <f>IF(U340="sníž. přenesená",N340,0)</f>
        <v>0</v>
      </c>
      <c r="BI340" s="155">
        <f>IF(U340="nulová",N340,0)</f>
        <v>0</v>
      </c>
      <c r="BJ340" s="18" t="s">
        <v>21</v>
      </c>
      <c r="BK340" s="155">
        <f>ROUND(L340*K340,2)</f>
        <v>0</v>
      </c>
      <c r="BL340" s="18" t="s">
        <v>225</v>
      </c>
      <c r="BM340" s="18" t="s">
        <v>730</v>
      </c>
    </row>
    <row r="341" spans="2:65" s="10" customFormat="1" ht="22.5" customHeight="1" x14ac:dyDescent="0.3">
      <c r="B341" s="156"/>
      <c r="C341" s="157"/>
      <c r="D341" s="157"/>
      <c r="E341" s="158" t="s">
        <v>19</v>
      </c>
      <c r="F341" s="251" t="s">
        <v>731</v>
      </c>
      <c r="G341" s="252"/>
      <c r="H341" s="252"/>
      <c r="I341" s="252"/>
      <c r="J341" s="157"/>
      <c r="K341" s="159">
        <v>15.946</v>
      </c>
      <c r="L341" s="157"/>
      <c r="M341" s="157"/>
      <c r="N341" s="157"/>
      <c r="O341" s="157"/>
      <c r="P341" s="157"/>
      <c r="Q341" s="157"/>
      <c r="R341" s="160"/>
      <c r="T341" s="161"/>
      <c r="U341" s="157"/>
      <c r="V341" s="157"/>
      <c r="W341" s="157"/>
      <c r="X341" s="157"/>
      <c r="Y341" s="157"/>
      <c r="Z341" s="157"/>
      <c r="AA341" s="162"/>
      <c r="AT341" s="163" t="s">
        <v>152</v>
      </c>
      <c r="AU341" s="163" t="s">
        <v>99</v>
      </c>
      <c r="AV341" s="10" t="s">
        <v>99</v>
      </c>
      <c r="AW341" s="10" t="s">
        <v>37</v>
      </c>
      <c r="AX341" s="10" t="s">
        <v>21</v>
      </c>
      <c r="AY341" s="163" t="s">
        <v>144</v>
      </c>
    </row>
    <row r="342" spans="2:65" s="1" customFormat="1" ht="22.5" customHeight="1" x14ac:dyDescent="0.3">
      <c r="B342" s="32"/>
      <c r="C342" s="180" t="s">
        <v>186</v>
      </c>
      <c r="D342" s="180" t="s">
        <v>239</v>
      </c>
      <c r="E342" s="181" t="s">
        <v>549</v>
      </c>
      <c r="F342" s="258" t="s">
        <v>550</v>
      </c>
      <c r="G342" s="259"/>
      <c r="H342" s="259"/>
      <c r="I342" s="259"/>
      <c r="J342" s="182" t="s">
        <v>148</v>
      </c>
      <c r="K342" s="183">
        <v>78.069000000000003</v>
      </c>
      <c r="L342" s="276">
        <v>0</v>
      </c>
      <c r="M342" s="277"/>
      <c r="N342" s="260">
        <f>ROUND(L342*K342,2)</f>
        <v>0</v>
      </c>
      <c r="O342" s="249"/>
      <c r="P342" s="249"/>
      <c r="Q342" s="249"/>
      <c r="R342" s="34"/>
      <c r="T342" s="152" t="s">
        <v>19</v>
      </c>
      <c r="U342" s="41" t="s">
        <v>45</v>
      </c>
      <c r="V342" s="153">
        <v>0</v>
      </c>
      <c r="W342" s="153">
        <f>V342*K342</f>
        <v>0</v>
      </c>
      <c r="X342" s="153">
        <v>0</v>
      </c>
      <c r="Y342" s="153">
        <f>X342*K342</f>
        <v>0</v>
      </c>
      <c r="Z342" s="153">
        <v>0</v>
      </c>
      <c r="AA342" s="154">
        <f>Z342*K342</f>
        <v>0</v>
      </c>
      <c r="AR342" s="18" t="s">
        <v>242</v>
      </c>
      <c r="AT342" s="18" t="s">
        <v>239</v>
      </c>
      <c r="AU342" s="18" t="s">
        <v>99</v>
      </c>
      <c r="AY342" s="18" t="s">
        <v>144</v>
      </c>
      <c r="BE342" s="155">
        <f>IF(U342="základní",N342,0)</f>
        <v>0</v>
      </c>
      <c r="BF342" s="155">
        <f>IF(U342="snížená",N342,0)</f>
        <v>0</v>
      </c>
      <c r="BG342" s="155">
        <f>IF(U342="zákl. přenesená",N342,0)</f>
        <v>0</v>
      </c>
      <c r="BH342" s="155">
        <f>IF(U342="sníž. přenesená",N342,0)</f>
        <v>0</v>
      </c>
      <c r="BI342" s="155">
        <f>IF(U342="nulová",N342,0)</f>
        <v>0</v>
      </c>
      <c r="BJ342" s="18" t="s">
        <v>21</v>
      </c>
      <c r="BK342" s="155">
        <f>ROUND(L342*K342,2)</f>
        <v>0</v>
      </c>
      <c r="BL342" s="18" t="s">
        <v>225</v>
      </c>
      <c r="BM342" s="18" t="s">
        <v>732</v>
      </c>
    </row>
    <row r="343" spans="2:65" s="10" customFormat="1" ht="22.5" customHeight="1" x14ac:dyDescent="0.3">
      <c r="B343" s="156"/>
      <c r="C343" s="157"/>
      <c r="D343" s="157"/>
      <c r="E343" s="158" t="s">
        <v>19</v>
      </c>
      <c r="F343" s="251" t="s">
        <v>731</v>
      </c>
      <c r="G343" s="252"/>
      <c r="H343" s="252"/>
      <c r="I343" s="252"/>
      <c r="J343" s="157"/>
      <c r="K343" s="159">
        <v>15.946</v>
      </c>
      <c r="L343" s="157"/>
      <c r="M343" s="157"/>
      <c r="N343" s="157"/>
      <c r="O343" s="157"/>
      <c r="P343" s="157"/>
      <c r="Q343" s="157"/>
      <c r="R343" s="160"/>
      <c r="T343" s="161"/>
      <c r="U343" s="157"/>
      <c r="V343" s="157"/>
      <c r="W343" s="157"/>
      <c r="X343" s="157"/>
      <c r="Y343" s="157"/>
      <c r="Z343" s="157"/>
      <c r="AA343" s="162"/>
      <c r="AT343" s="163" t="s">
        <v>152</v>
      </c>
      <c r="AU343" s="163" t="s">
        <v>99</v>
      </c>
      <c r="AV343" s="10" t="s">
        <v>99</v>
      </c>
      <c r="AW343" s="10" t="s">
        <v>37</v>
      </c>
      <c r="AX343" s="10" t="s">
        <v>80</v>
      </c>
      <c r="AY343" s="163" t="s">
        <v>144</v>
      </c>
    </row>
    <row r="344" spans="2:65" s="10" customFormat="1" ht="31.5" customHeight="1" x14ac:dyDescent="0.3">
      <c r="B344" s="156"/>
      <c r="C344" s="157"/>
      <c r="D344" s="157"/>
      <c r="E344" s="158" t="s">
        <v>19</v>
      </c>
      <c r="F344" s="253" t="s">
        <v>729</v>
      </c>
      <c r="G344" s="252"/>
      <c r="H344" s="252"/>
      <c r="I344" s="252"/>
      <c r="J344" s="157"/>
      <c r="K344" s="159">
        <v>58.405000000000001</v>
      </c>
      <c r="L344" s="157"/>
      <c r="M344" s="157"/>
      <c r="N344" s="157"/>
      <c r="O344" s="157"/>
      <c r="P344" s="157"/>
      <c r="Q344" s="157"/>
      <c r="R344" s="160"/>
      <c r="T344" s="161"/>
      <c r="U344" s="157"/>
      <c r="V344" s="157"/>
      <c r="W344" s="157"/>
      <c r="X344" s="157"/>
      <c r="Y344" s="157"/>
      <c r="Z344" s="157"/>
      <c r="AA344" s="162"/>
      <c r="AT344" s="163" t="s">
        <v>152</v>
      </c>
      <c r="AU344" s="163" t="s">
        <v>99</v>
      </c>
      <c r="AV344" s="10" t="s">
        <v>99</v>
      </c>
      <c r="AW344" s="10" t="s">
        <v>37</v>
      </c>
      <c r="AX344" s="10" t="s">
        <v>80</v>
      </c>
      <c r="AY344" s="163" t="s">
        <v>144</v>
      </c>
    </row>
    <row r="345" spans="2:65" s="11" customFormat="1" ht="22.5" customHeight="1" x14ac:dyDescent="0.3">
      <c r="B345" s="164"/>
      <c r="C345" s="165"/>
      <c r="D345" s="165"/>
      <c r="E345" s="166" t="s">
        <v>19</v>
      </c>
      <c r="F345" s="254" t="s">
        <v>155</v>
      </c>
      <c r="G345" s="255"/>
      <c r="H345" s="255"/>
      <c r="I345" s="255"/>
      <c r="J345" s="165"/>
      <c r="K345" s="167">
        <v>74.350999999999999</v>
      </c>
      <c r="L345" s="165"/>
      <c r="M345" s="165"/>
      <c r="N345" s="165"/>
      <c r="O345" s="165"/>
      <c r="P345" s="165"/>
      <c r="Q345" s="165"/>
      <c r="R345" s="168"/>
      <c r="T345" s="169"/>
      <c r="U345" s="165"/>
      <c r="V345" s="165"/>
      <c r="W345" s="165"/>
      <c r="X345" s="165"/>
      <c r="Y345" s="165"/>
      <c r="Z345" s="165"/>
      <c r="AA345" s="170"/>
      <c r="AT345" s="171" t="s">
        <v>152</v>
      </c>
      <c r="AU345" s="171" t="s">
        <v>99</v>
      </c>
      <c r="AV345" s="11" t="s">
        <v>149</v>
      </c>
      <c r="AW345" s="11" t="s">
        <v>37</v>
      </c>
      <c r="AX345" s="11" t="s">
        <v>21</v>
      </c>
      <c r="AY345" s="171" t="s">
        <v>144</v>
      </c>
    </row>
    <row r="346" spans="2:65" s="1" customFormat="1" ht="31.5" customHeight="1" x14ac:dyDescent="0.3">
      <c r="B346" s="32"/>
      <c r="C346" s="148" t="s">
        <v>178</v>
      </c>
      <c r="D346" s="148" t="s">
        <v>145</v>
      </c>
      <c r="E346" s="149" t="s">
        <v>553</v>
      </c>
      <c r="F346" s="248" t="s">
        <v>554</v>
      </c>
      <c r="G346" s="249"/>
      <c r="H346" s="249"/>
      <c r="I346" s="249"/>
      <c r="J346" s="150" t="s">
        <v>148</v>
      </c>
      <c r="K346" s="151">
        <v>196.958</v>
      </c>
      <c r="L346" s="274">
        <v>0</v>
      </c>
      <c r="M346" s="275"/>
      <c r="N346" s="250">
        <f>ROUND(L346*K346,2)</f>
        <v>0</v>
      </c>
      <c r="O346" s="249"/>
      <c r="P346" s="249"/>
      <c r="Q346" s="249"/>
      <c r="R346" s="34"/>
      <c r="T346" s="152" t="s">
        <v>19</v>
      </c>
      <c r="U346" s="41" t="s">
        <v>45</v>
      </c>
      <c r="V346" s="153">
        <v>6.8000000000000005E-2</v>
      </c>
      <c r="W346" s="153">
        <f>V346*K346</f>
        <v>13.393144000000001</v>
      </c>
      <c r="X346" s="153">
        <v>2.9E-4</v>
      </c>
      <c r="Y346" s="153">
        <f>X346*K346</f>
        <v>5.711782E-2</v>
      </c>
      <c r="Z346" s="153">
        <v>0</v>
      </c>
      <c r="AA346" s="154">
        <f>Z346*K346</f>
        <v>0</v>
      </c>
      <c r="AR346" s="18" t="s">
        <v>225</v>
      </c>
      <c r="AT346" s="18" t="s">
        <v>145</v>
      </c>
      <c r="AU346" s="18" t="s">
        <v>99</v>
      </c>
      <c r="AY346" s="18" t="s">
        <v>144</v>
      </c>
      <c r="BE346" s="155">
        <f>IF(U346="základní",N346,0)</f>
        <v>0</v>
      </c>
      <c r="BF346" s="155">
        <f>IF(U346="snížená",N346,0)</f>
        <v>0</v>
      </c>
      <c r="BG346" s="155">
        <f>IF(U346="zákl. přenesená",N346,0)</f>
        <v>0</v>
      </c>
      <c r="BH346" s="155">
        <f>IF(U346="sníž. přenesená",N346,0)</f>
        <v>0</v>
      </c>
      <c r="BI346" s="155">
        <f>IF(U346="nulová",N346,0)</f>
        <v>0</v>
      </c>
      <c r="BJ346" s="18" t="s">
        <v>21</v>
      </c>
      <c r="BK346" s="155">
        <f>ROUND(L346*K346,2)</f>
        <v>0</v>
      </c>
      <c r="BL346" s="18" t="s">
        <v>225</v>
      </c>
      <c r="BM346" s="18" t="s">
        <v>733</v>
      </c>
    </row>
    <row r="347" spans="2:65" s="10" customFormat="1" ht="31.5" customHeight="1" x14ac:dyDescent="0.3">
      <c r="B347" s="156"/>
      <c r="C347" s="157"/>
      <c r="D347" s="157"/>
      <c r="E347" s="158" t="s">
        <v>19</v>
      </c>
      <c r="F347" s="251" t="s">
        <v>734</v>
      </c>
      <c r="G347" s="252"/>
      <c r="H347" s="252"/>
      <c r="I347" s="252"/>
      <c r="J347" s="157"/>
      <c r="K347" s="159">
        <v>111.569</v>
      </c>
      <c r="L347" s="157"/>
      <c r="M347" s="157"/>
      <c r="N347" s="157"/>
      <c r="O347" s="157"/>
      <c r="P347" s="157"/>
      <c r="Q347" s="157"/>
      <c r="R347" s="160"/>
      <c r="T347" s="161"/>
      <c r="U347" s="157"/>
      <c r="V347" s="157"/>
      <c r="W347" s="157"/>
      <c r="X347" s="157"/>
      <c r="Y347" s="157"/>
      <c r="Z347" s="157"/>
      <c r="AA347" s="162"/>
      <c r="AT347" s="163" t="s">
        <v>152</v>
      </c>
      <c r="AU347" s="163" t="s">
        <v>99</v>
      </c>
      <c r="AV347" s="10" t="s">
        <v>99</v>
      </c>
      <c r="AW347" s="10" t="s">
        <v>37</v>
      </c>
      <c r="AX347" s="10" t="s">
        <v>80</v>
      </c>
      <c r="AY347" s="163" t="s">
        <v>144</v>
      </c>
    </row>
    <row r="348" spans="2:65" s="10" customFormat="1" ht="22.5" customHeight="1" x14ac:dyDescent="0.3">
      <c r="B348" s="156"/>
      <c r="C348" s="157"/>
      <c r="D348" s="157"/>
      <c r="E348" s="158" t="s">
        <v>19</v>
      </c>
      <c r="F348" s="253" t="s">
        <v>735</v>
      </c>
      <c r="G348" s="252"/>
      <c r="H348" s="252"/>
      <c r="I348" s="252"/>
      <c r="J348" s="157"/>
      <c r="K348" s="159">
        <v>39.07</v>
      </c>
      <c r="L348" s="157"/>
      <c r="M348" s="157"/>
      <c r="N348" s="157"/>
      <c r="O348" s="157"/>
      <c r="P348" s="157"/>
      <c r="Q348" s="157"/>
      <c r="R348" s="160"/>
      <c r="T348" s="161"/>
      <c r="U348" s="157"/>
      <c r="V348" s="157"/>
      <c r="W348" s="157"/>
      <c r="X348" s="157"/>
      <c r="Y348" s="157"/>
      <c r="Z348" s="157"/>
      <c r="AA348" s="162"/>
      <c r="AT348" s="163" t="s">
        <v>152</v>
      </c>
      <c r="AU348" s="163" t="s">
        <v>99</v>
      </c>
      <c r="AV348" s="10" t="s">
        <v>99</v>
      </c>
      <c r="AW348" s="10" t="s">
        <v>37</v>
      </c>
      <c r="AX348" s="10" t="s">
        <v>80</v>
      </c>
      <c r="AY348" s="163" t="s">
        <v>144</v>
      </c>
    </row>
    <row r="349" spans="2:65" s="10" customFormat="1" ht="22.5" customHeight="1" x14ac:dyDescent="0.3">
      <c r="B349" s="156"/>
      <c r="C349" s="157"/>
      <c r="D349" s="157"/>
      <c r="E349" s="158" t="s">
        <v>19</v>
      </c>
      <c r="F349" s="253" t="s">
        <v>724</v>
      </c>
      <c r="G349" s="252"/>
      <c r="H349" s="252"/>
      <c r="I349" s="252"/>
      <c r="J349" s="157"/>
      <c r="K349" s="159">
        <v>-14.366</v>
      </c>
      <c r="L349" s="157"/>
      <c r="M349" s="157"/>
      <c r="N349" s="157"/>
      <c r="O349" s="157"/>
      <c r="P349" s="157"/>
      <c r="Q349" s="157"/>
      <c r="R349" s="160"/>
      <c r="T349" s="161"/>
      <c r="U349" s="157"/>
      <c r="V349" s="157"/>
      <c r="W349" s="157"/>
      <c r="X349" s="157"/>
      <c r="Y349" s="157"/>
      <c r="Z349" s="157"/>
      <c r="AA349" s="162"/>
      <c r="AT349" s="163" t="s">
        <v>152</v>
      </c>
      <c r="AU349" s="163" t="s">
        <v>99</v>
      </c>
      <c r="AV349" s="10" t="s">
        <v>99</v>
      </c>
      <c r="AW349" s="10" t="s">
        <v>37</v>
      </c>
      <c r="AX349" s="10" t="s">
        <v>80</v>
      </c>
      <c r="AY349" s="163" t="s">
        <v>144</v>
      </c>
    </row>
    <row r="350" spans="2:65" s="10" customFormat="1" ht="31.5" customHeight="1" x14ac:dyDescent="0.3">
      <c r="B350" s="156"/>
      <c r="C350" s="157"/>
      <c r="D350" s="157"/>
      <c r="E350" s="158" t="s">
        <v>19</v>
      </c>
      <c r="F350" s="253" t="s">
        <v>736</v>
      </c>
      <c r="G350" s="252"/>
      <c r="H350" s="252"/>
      <c r="I350" s="252"/>
      <c r="J350" s="157"/>
      <c r="K350" s="159">
        <v>60.685000000000002</v>
      </c>
      <c r="L350" s="157"/>
      <c r="M350" s="157"/>
      <c r="N350" s="157"/>
      <c r="O350" s="157"/>
      <c r="P350" s="157"/>
      <c r="Q350" s="157"/>
      <c r="R350" s="160"/>
      <c r="T350" s="161"/>
      <c r="U350" s="157"/>
      <c r="V350" s="157"/>
      <c r="W350" s="157"/>
      <c r="X350" s="157"/>
      <c r="Y350" s="157"/>
      <c r="Z350" s="157"/>
      <c r="AA350" s="162"/>
      <c r="AT350" s="163" t="s">
        <v>152</v>
      </c>
      <c r="AU350" s="163" t="s">
        <v>99</v>
      </c>
      <c r="AV350" s="10" t="s">
        <v>99</v>
      </c>
      <c r="AW350" s="10" t="s">
        <v>37</v>
      </c>
      <c r="AX350" s="10" t="s">
        <v>80</v>
      </c>
      <c r="AY350" s="163" t="s">
        <v>144</v>
      </c>
    </row>
    <row r="351" spans="2:65" s="11" customFormat="1" ht="22.5" customHeight="1" x14ac:dyDescent="0.3">
      <c r="B351" s="164"/>
      <c r="C351" s="165"/>
      <c r="D351" s="165"/>
      <c r="E351" s="166" t="s">
        <v>19</v>
      </c>
      <c r="F351" s="254" t="s">
        <v>155</v>
      </c>
      <c r="G351" s="255"/>
      <c r="H351" s="255"/>
      <c r="I351" s="255"/>
      <c r="J351" s="165"/>
      <c r="K351" s="167">
        <v>196.958</v>
      </c>
      <c r="L351" s="165"/>
      <c r="M351" s="165"/>
      <c r="N351" s="165"/>
      <c r="O351" s="165"/>
      <c r="P351" s="165"/>
      <c r="Q351" s="165"/>
      <c r="R351" s="168"/>
      <c r="T351" s="192"/>
      <c r="U351" s="193"/>
      <c r="V351" s="193"/>
      <c r="W351" s="193"/>
      <c r="X351" s="193"/>
      <c r="Y351" s="193"/>
      <c r="Z351" s="193"/>
      <c r="AA351" s="194"/>
      <c r="AT351" s="171" t="s">
        <v>152</v>
      </c>
      <c r="AU351" s="171" t="s">
        <v>99</v>
      </c>
      <c r="AV351" s="11" t="s">
        <v>149</v>
      </c>
      <c r="AW351" s="11" t="s">
        <v>37</v>
      </c>
      <c r="AX351" s="11" t="s">
        <v>21</v>
      </c>
      <c r="AY351" s="171" t="s">
        <v>144</v>
      </c>
    </row>
    <row r="352" spans="2:65" s="1" customFormat="1" ht="6.95" customHeight="1" x14ac:dyDescent="0.3">
      <c r="B352" s="56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8"/>
    </row>
  </sheetData>
  <sheetProtection algorithmName="SHA-512" hashValue="Cx3M/Vmbq87Q5uPvrQwfXlsYENEK9TDn05TpPE5CaEjkGT1tMOPAsuIsH1QussOO5YGd5ZetxFDSdxykNl66hw==" saltValue="T40VSira/XvYyhYvwHrrAg==" spinCount="100000" sheet="1" objects="1" scenarios="1"/>
  <mergeCells count="477">
    <mergeCell ref="H1:K1"/>
    <mergeCell ref="S2:AC2"/>
    <mergeCell ref="F351:I351"/>
    <mergeCell ref="N126:Q126"/>
    <mergeCell ref="N127:Q127"/>
    <mergeCell ref="N128:Q128"/>
    <mergeCell ref="N131:Q131"/>
    <mergeCell ref="N149:Q149"/>
    <mergeCell ref="N164:Q164"/>
    <mergeCell ref="N172:Q172"/>
    <mergeCell ref="N175:Q175"/>
    <mergeCell ref="N176:Q176"/>
    <mergeCell ref="N186:Q186"/>
    <mergeCell ref="N197:Q197"/>
    <mergeCell ref="N200:Q200"/>
    <mergeCell ref="N208:Q208"/>
    <mergeCell ref="N230:Q230"/>
    <mergeCell ref="N245:Q245"/>
    <mergeCell ref="N274:Q274"/>
    <mergeCell ref="N295:Q295"/>
    <mergeCell ref="N320:Q320"/>
    <mergeCell ref="F344:I344"/>
    <mergeCell ref="F345:I345"/>
    <mergeCell ref="F346:I346"/>
    <mergeCell ref="L346:M346"/>
    <mergeCell ref="N346:Q346"/>
    <mergeCell ref="F347:I347"/>
    <mergeCell ref="F348:I348"/>
    <mergeCell ref="F349:I349"/>
    <mergeCell ref="F350:I350"/>
    <mergeCell ref="F339:I339"/>
    <mergeCell ref="F340:I340"/>
    <mergeCell ref="L340:M340"/>
    <mergeCell ref="N340:Q340"/>
    <mergeCell ref="F341:I341"/>
    <mergeCell ref="F342:I342"/>
    <mergeCell ref="L342:M342"/>
    <mergeCell ref="N342:Q342"/>
    <mergeCell ref="F343:I343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F338:I338"/>
    <mergeCell ref="L338:M338"/>
    <mergeCell ref="N338:Q338"/>
    <mergeCell ref="F325:I325"/>
    <mergeCell ref="F326:I326"/>
    <mergeCell ref="L326:M326"/>
    <mergeCell ref="N326:Q326"/>
    <mergeCell ref="F327:I327"/>
    <mergeCell ref="F328:I328"/>
    <mergeCell ref="F329:I329"/>
    <mergeCell ref="F330:I330"/>
    <mergeCell ref="F331:I331"/>
    <mergeCell ref="F317:I317"/>
    <mergeCell ref="F318:I318"/>
    <mergeCell ref="F319:I319"/>
    <mergeCell ref="F321:I321"/>
    <mergeCell ref="L321:M321"/>
    <mergeCell ref="N321:Q321"/>
    <mergeCell ref="F322:I322"/>
    <mergeCell ref="F323:I323"/>
    <mergeCell ref="F324:I324"/>
    <mergeCell ref="F310:I310"/>
    <mergeCell ref="F311:I311"/>
    <mergeCell ref="F312:I312"/>
    <mergeCell ref="F313:I313"/>
    <mergeCell ref="F314:I314"/>
    <mergeCell ref="L314:M314"/>
    <mergeCell ref="N314:Q314"/>
    <mergeCell ref="F315:I315"/>
    <mergeCell ref="F316:I316"/>
    <mergeCell ref="F303:I303"/>
    <mergeCell ref="F304:I304"/>
    <mergeCell ref="F305:I305"/>
    <mergeCell ref="F306:I306"/>
    <mergeCell ref="F307:I307"/>
    <mergeCell ref="F308:I308"/>
    <mergeCell ref="L308:M308"/>
    <mergeCell ref="N308:Q308"/>
    <mergeCell ref="F309:I309"/>
    <mergeCell ref="F296:I296"/>
    <mergeCell ref="L296:M296"/>
    <mergeCell ref="N296:Q296"/>
    <mergeCell ref="F297:I297"/>
    <mergeCell ref="F298:I298"/>
    <mergeCell ref="F299:I299"/>
    <mergeCell ref="F300:I300"/>
    <mergeCell ref="F301:I301"/>
    <mergeCell ref="F302:I302"/>
    <mergeCell ref="L302:M302"/>
    <mergeCell ref="N302:Q302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87:I287"/>
    <mergeCell ref="F288:I288"/>
    <mergeCell ref="L288:M288"/>
    <mergeCell ref="N288:Q288"/>
    <mergeCell ref="F289:I289"/>
    <mergeCell ref="F290:I290"/>
    <mergeCell ref="L290:M290"/>
    <mergeCell ref="N290:Q290"/>
    <mergeCell ref="F291:I291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75:I275"/>
    <mergeCell ref="L275:M275"/>
    <mergeCell ref="N275:Q275"/>
    <mergeCell ref="F276:I276"/>
    <mergeCell ref="F277:I277"/>
    <mergeCell ref="F278:I278"/>
    <mergeCell ref="F279:I279"/>
    <mergeCell ref="L279:M279"/>
    <mergeCell ref="N279:Q279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66:I266"/>
    <mergeCell ref="F267:I267"/>
    <mergeCell ref="L267:M267"/>
    <mergeCell ref="N267:Q267"/>
    <mergeCell ref="F268:I268"/>
    <mergeCell ref="F269:I269"/>
    <mergeCell ref="L269:M269"/>
    <mergeCell ref="N269:Q269"/>
    <mergeCell ref="F270:I270"/>
    <mergeCell ref="F261:I261"/>
    <mergeCell ref="F262:I262"/>
    <mergeCell ref="F263:I263"/>
    <mergeCell ref="L263:M263"/>
    <mergeCell ref="N263:Q263"/>
    <mergeCell ref="F264:I264"/>
    <mergeCell ref="F265:I265"/>
    <mergeCell ref="L265:M265"/>
    <mergeCell ref="N265:Q265"/>
    <mergeCell ref="F257:I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2:I252"/>
    <mergeCell ref="F253:I253"/>
    <mergeCell ref="L253:M253"/>
    <mergeCell ref="N253:Q253"/>
    <mergeCell ref="F254:I254"/>
    <mergeCell ref="F255:I255"/>
    <mergeCell ref="F256:I256"/>
    <mergeCell ref="L256:M256"/>
    <mergeCell ref="N256:Q256"/>
    <mergeCell ref="F247:I247"/>
    <mergeCell ref="F248:I248"/>
    <mergeCell ref="L248:M248"/>
    <mergeCell ref="N248:Q248"/>
    <mergeCell ref="F249:I249"/>
    <mergeCell ref="F250:I250"/>
    <mergeCell ref="L250:M250"/>
    <mergeCell ref="N250:Q250"/>
    <mergeCell ref="F251:I251"/>
    <mergeCell ref="F243:I243"/>
    <mergeCell ref="L243:M243"/>
    <mergeCell ref="N243:Q243"/>
    <mergeCell ref="F244:I244"/>
    <mergeCell ref="L244:M244"/>
    <mergeCell ref="N244:Q244"/>
    <mergeCell ref="F246:I246"/>
    <mergeCell ref="L246:M246"/>
    <mergeCell ref="N246:Q246"/>
    <mergeCell ref="F239:I239"/>
    <mergeCell ref="L239:M239"/>
    <mergeCell ref="N239:Q239"/>
    <mergeCell ref="F240:I240"/>
    <mergeCell ref="F241:I241"/>
    <mergeCell ref="L241:M241"/>
    <mergeCell ref="N241:Q241"/>
    <mergeCell ref="F242:I242"/>
    <mergeCell ref="L242:M242"/>
    <mergeCell ref="N242:Q242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F229:I229"/>
    <mergeCell ref="L229:M229"/>
    <mergeCell ref="N229:Q229"/>
    <mergeCell ref="F231:I231"/>
    <mergeCell ref="L231:M231"/>
    <mergeCell ref="N231:Q231"/>
    <mergeCell ref="F232:I232"/>
    <mergeCell ref="F233:I233"/>
    <mergeCell ref="L233:M233"/>
    <mergeCell ref="N233:Q233"/>
    <mergeCell ref="F224:I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L228:M228"/>
    <mergeCell ref="N228:Q228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F223:I223"/>
    <mergeCell ref="F214:I214"/>
    <mergeCell ref="F215:I215"/>
    <mergeCell ref="L215:M215"/>
    <mergeCell ref="N215:Q215"/>
    <mergeCell ref="F216:I216"/>
    <mergeCell ref="F217:I217"/>
    <mergeCell ref="L217:M217"/>
    <mergeCell ref="N217:Q217"/>
    <mergeCell ref="F218:I218"/>
    <mergeCell ref="F209:I209"/>
    <mergeCell ref="L209:M209"/>
    <mergeCell ref="N209:Q20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04:I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199:I199"/>
    <mergeCell ref="L199:M199"/>
    <mergeCell ref="N199:Q199"/>
    <mergeCell ref="F201:I201"/>
    <mergeCell ref="L201:M201"/>
    <mergeCell ref="N201:Q201"/>
    <mergeCell ref="F202:I202"/>
    <mergeCell ref="F203:I203"/>
    <mergeCell ref="L203:M203"/>
    <mergeCell ref="N203:Q203"/>
    <mergeCell ref="F195:I195"/>
    <mergeCell ref="L195:M195"/>
    <mergeCell ref="N195:Q195"/>
    <mergeCell ref="F196:I196"/>
    <mergeCell ref="L196:M196"/>
    <mergeCell ref="N196:Q196"/>
    <mergeCell ref="F198:I198"/>
    <mergeCell ref="L198:M198"/>
    <mergeCell ref="N198:Q198"/>
    <mergeCell ref="F191:I191"/>
    <mergeCell ref="L191:M191"/>
    <mergeCell ref="N191:Q191"/>
    <mergeCell ref="F192:I192"/>
    <mergeCell ref="F193:I193"/>
    <mergeCell ref="L193:M193"/>
    <mergeCell ref="N193:Q193"/>
    <mergeCell ref="F194:I194"/>
    <mergeCell ref="L194:M194"/>
    <mergeCell ref="N194:Q194"/>
    <mergeCell ref="F185:I185"/>
    <mergeCell ref="L185:M185"/>
    <mergeCell ref="N185:Q185"/>
    <mergeCell ref="F187:I187"/>
    <mergeCell ref="L187:M187"/>
    <mergeCell ref="N187:Q187"/>
    <mergeCell ref="F188:I188"/>
    <mergeCell ref="F189:I189"/>
    <mergeCell ref="F190:I190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L184:M184"/>
    <mergeCell ref="N184:Q184"/>
    <mergeCell ref="F174:I174"/>
    <mergeCell ref="L174:M174"/>
    <mergeCell ref="N174:Q174"/>
    <mergeCell ref="F177:I177"/>
    <mergeCell ref="L177:M177"/>
    <mergeCell ref="N177:Q177"/>
    <mergeCell ref="F178:I178"/>
    <mergeCell ref="F179:I179"/>
    <mergeCell ref="L179:M179"/>
    <mergeCell ref="N179:Q17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1:I161"/>
    <mergeCell ref="F162:I162"/>
    <mergeCell ref="L162:M162"/>
    <mergeCell ref="N162:Q162"/>
    <mergeCell ref="F163:I163"/>
    <mergeCell ref="F165:I165"/>
    <mergeCell ref="L165:M165"/>
    <mergeCell ref="N165:Q165"/>
    <mergeCell ref="F166:I166"/>
    <mergeCell ref="L166:M166"/>
    <mergeCell ref="N166:Q166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L160:M160"/>
    <mergeCell ref="N160:Q160"/>
    <mergeCell ref="F148:I148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L147:M147"/>
    <mergeCell ref="N147:Q147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29:I129"/>
    <mergeCell ref="L129:M129"/>
    <mergeCell ref="N129:Q129"/>
    <mergeCell ref="F130:I130"/>
    <mergeCell ref="F132:I132"/>
    <mergeCell ref="L132:M132"/>
    <mergeCell ref="N132:Q132"/>
    <mergeCell ref="F133:I133"/>
    <mergeCell ref="F134:I134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blackAndWhite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3"/>
  <sheetViews>
    <sheetView showGridLines="0" tabSelected="1" workbookViewId="0">
      <pane ySplit="1" topLeftCell="A306" activePane="bottomLeft" state="frozen"/>
      <selection pane="bottomLeft" activeCell="M317" sqref="M317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5"/>
      <c r="B1" s="15"/>
      <c r="C1" s="15"/>
      <c r="D1" s="16" t="s">
        <v>1</v>
      </c>
      <c r="E1" s="15"/>
      <c r="F1" s="15"/>
      <c r="G1" s="15"/>
      <c r="H1" s="273"/>
      <c r="I1" s="273"/>
      <c r="J1" s="273"/>
      <c r="K1" s="273"/>
      <c r="L1" s="15"/>
      <c r="M1" s="15"/>
      <c r="N1" s="15"/>
      <c r="O1" s="16" t="s">
        <v>98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195" t="s">
        <v>5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31" t="s">
        <v>6</v>
      </c>
      <c r="T2" s="196"/>
      <c r="U2" s="196"/>
      <c r="V2" s="196"/>
      <c r="W2" s="196"/>
      <c r="X2" s="196"/>
      <c r="Y2" s="196"/>
      <c r="Z2" s="196"/>
      <c r="AA2" s="196"/>
      <c r="AB2" s="196"/>
      <c r="AC2" s="196"/>
      <c r="AT2" s="18" t="s">
        <v>93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 x14ac:dyDescent="0.3">
      <c r="B4" s="22"/>
      <c r="C4" s="197" t="s">
        <v>100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4"/>
      <c r="T4" s="25" t="s">
        <v>11</v>
      </c>
      <c r="AT4" s="18" t="s">
        <v>4</v>
      </c>
    </row>
    <row r="5" spans="1:66" ht="6.95" customHeight="1" x14ac:dyDescent="0.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66" ht="25.35" customHeight="1" x14ac:dyDescent="0.3">
      <c r="B6" s="22"/>
      <c r="C6" s="23"/>
      <c r="D6" s="29" t="s">
        <v>15</v>
      </c>
      <c r="E6" s="23"/>
      <c r="F6" s="232" t="str">
        <f>'Rekapitulace stavby'!K6</f>
        <v>SIMU + FSS (místnosti č. 2.26, 5.27, 5.36)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23"/>
      <c r="R6" s="24"/>
    </row>
    <row r="7" spans="1:66" s="1" customFormat="1" ht="32.85" customHeight="1" x14ac:dyDescent="0.3">
      <c r="B7" s="32"/>
      <c r="C7" s="33"/>
      <c r="D7" s="28" t="s">
        <v>101</v>
      </c>
      <c r="E7" s="33"/>
      <c r="F7" s="200" t="s">
        <v>737</v>
      </c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33"/>
      <c r="R7" s="34"/>
    </row>
    <row r="8" spans="1:66" s="1" customFormat="1" ht="14.45" customHeight="1" x14ac:dyDescent="0.3">
      <c r="B8" s="32"/>
      <c r="C8" s="33"/>
      <c r="D8" s="29" t="s">
        <v>18</v>
      </c>
      <c r="E8" s="33"/>
      <c r="F8" s="27" t="s">
        <v>19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19</v>
      </c>
      <c r="P8" s="33"/>
      <c r="Q8" s="33"/>
      <c r="R8" s="34"/>
    </row>
    <row r="9" spans="1:66" s="1" customFormat="1" ht="14.45" customHeight="1" x14ac:dyDescent="0.3">
      <c r="B9" s="32"/>
      <c r="C9" s="33"/>
      <c r="D9" s="29" t="s">
        <v>22</v>
      </c>
      <c r="E9" s="33"/>
      <c r="F9" s="27" t="s">
        <v>23</v>
      </c>
      <c r="G9" s="33"/>
      <c r="H9" s="33"/>
      <c r="I9" s="33"/>
      <c r="J9" s="33"/>
      <c r="K9" s="33"/>
      <c r="L9" s="33"/>
      <c r="M9" s="29" t="s">
        <v>24</v>
      </c>
      <c r="N9" s="33"/>
      <c r="O9" s="233"/>
      <c r="P9" s="212"/>
      <c r="Q9" s="33"/>
      <c r="R9" s="34"/>
    </row>
    <row r="10" spans="1:66" s="1" customFormat="1" ht="10.9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 x14ac:dyDescent="0.3">
      <c r="B11" s="32"/>
      <c r="C11" s="33"/>
      <c r="D11" s="29" t="s">
        <v>27</v>
      </c>
      <c r="E11" s="33"/>
      <c r="F11" s="33"/>
      <c r="G11" s="33"/>
      <c r="H11" s="33"/>
      <c r="I11" s="33"/>
      <c r="J11" s="33"/>
      <c r="K11" s="33"/>
      <c r="L11" s="33"/>
      <c r="M11" s="29" t="s">
        <v>28</v>
      </c>
      <c r="N11" s="33"/>
      <c r="O11" s="199" t="s">
        <v>19</v>
      </c>
      <c r="P11" s="212"/>
      <c r="Q11" s="33"/>
      <c r="R11" s="34"/>
    </row>
    <row r="12" spans="1:66" s="1" customFormat="1" ht="18" customHeight="1" x14ac:dyDescent="0.3">
      <c r="B12" s="32"/>
      <c r="C12" s="33"/>
      <c r="D12" s="33"/>
      <c r="E12" s="27" t="s">
        <v>103</v>
      </c>
      <c r="F12" s="33"/>
      <c r="G12" s="33"/>
      <c r="H12" s="33"/>
      <c r="I12" s="33"/>
      <c r="J12" s="33"/>
      <c r="K12" s="33"/>
      <c r="L12" s="33"/>
      <c r="M12" s="29" t="s">
        <v>31</v>
      </c>
      <c r="N12" s="33"/>
      <c r="O12" s="199" t="s">
        <v>19</v>
      </c>
      <c r="P12" s="212"/>
      <c r="Q12" s="33"/>
      <c r="R12" s="34"/>
    </row>
    <row r="13" spans="1:66" s="1" customFormat="1" ht="6.95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 x14ac:dyDescent="0.3">
      <c r="B14" s="32"/>
      <c r="C14" s="33"/>
      <c r="D14" s="29" t="s">
        <v>32</v>
      </c>
      <c r="E14" s="33"/>
      <c r="F14" s="33"/>
      <c r="G14" s="33"/>
      <c r="H14" s="33"/>
      <c r="I14" s="33"/>
      <c r="J14" s="33"/>
      <c r="K14" s="33"/>
      <c r="L14" s="33"/>
      <c r="M14" s="29" t="s">
        <v>28</v>
      </c>
      <c r="N14" s="33"/>
      <c r="O14" s="199" t="str">
        <f>IF('Rekapitulace stavby'!AN13="","",'Rekapitulace stavby'!AN13)</f>
        <v/>
      </c>
      <c r="P14" s="212"/>
      <c r="Q14" s="33"/>
      <c r="R14" s="34"/>
    </row>
    <row r="15" spans="1:66" s="1" customFormat="1" ht="18" customHeight="1" x14ac:dyDescent="0.3">
      <c r="B15" s="32"/>
      <c r="C15" s="33"/>
      <c r="D15" s="33"/>
      <c r="E15" s="27" t="str">
        <f>IF('Rekapitulace stavby'!E14="","",'Rekapitulace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31</v>
      </c>
      <c r="N15" s="33"/>
      <c r="O15" s="199" t="str">
        <f>IF('Rekapitulace stavby'!AN14="","",'Rekapitulace stavby'!AN14)</f>
        <v/>
      </c>
      <c r="P15" s="212"/>
      <c r="Q15" s="33"/>
      <c r="R15" s="34"/>
    </row>
    <row r="16" spans="1:66" s="1" customFormat="1" ht="6.95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 x14ac:dyDescent="0.3">
      <c r="B17" s="32"/>
      <c r="C17" s="33"/>
      <c r="D17" s="29" t="s">
        <v>34</v>
      </c>
      <c r="E17" s="33"/>
      <c r="F17" s="33"/>
      <c r="G17" s="33"/>
      <c r="H17" s="33"/>
      <c r="I17" s="33"/>
      <c r="J17" s="33"/>
      <c r="K17" s="33"/>
      <c r="L17" s="33"/>
      <c r="M17" s="29" t="s">
        <v>28</v>
      </c>
      <c r="N17" s="33"/>
      <c r="O17" s="199" t="s">
        <v>35</v>
      </c>
      <c r="P17" s="212"/>
      <c r="Q17" s="33"/>
      <c r="R17" s="34"/>
    </row>
    <row r="18" spans="2:18" s="1" customFormat="1" ht="18" customHeight="1" x14ac:dyDescent="0.3">
      <c r="B18" s="32"/>
      <c r="C18" s="33"/>
      <c r="D18" s="33"/>
      <c r="E18" s="27" t="s">
        <v>104</v>
      </c>
      <c r="F18" s="33"/>
      <c r="G18" s="33"/>
      <c r="H18" s="33"/>
      <c r="I18" s="33"/>
      <c r="J18" s="33"/>
      <c r="K18" s="33"/>
      <c r="L18" s="33"/>
      <c r="M18" s="29" t="s">
        <v>31</v>
      </c>
      <c r="N18" s="33"/>
      <c r="O18" s="199" t="s">
        <v>19</v>
      </c>
      <c r="P18" s="212"/>
      <c r="Q18" s="33"/>
      <c r="R18" s="34"/>
    </row>
    <row r="19" spans="2:18" s="1" customFormat="1" ht="6.95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 x14ac:dyDescent="0.3">
      <c r="B20" s="32"/>
      <c r="C20" s="33"/>
      <c r="D20" s="29" t="s">
        <v>38</v>
      </c>
      <c r="E20" s="33"/>
      <c r="F20" s="33"/>
      <c r="G20" s="33"/>
      <c r="H20" s="33"/>
      <c r="I20" s="33"/>
      <c r="J20" s="33"/>
      <c r="K20" s="33"/>
      <c r="L20" s="33"/>
      <c r="M20" s="29" t="s">
        <v>28</v>
      </c>
      <c r="N20" s="33"/>
      <c r="O20" s="199" t="s">
        <v>105</v>
      </c>
      <c r="P20" s="212"/>
      <c r="Q20" s="33"/>
      <c r="R20" s="34"/>
    </row>
    <row r="21" spans="2:18" s="1" customFormat="1" ht="18" customHeight="1" x14ac:dyDescent="0.3">
      <c r="B21" s="32"/>
      <c r="C21" s="33"/>
      <c r="D21" s="33"/>
      <c r="E21" s="27"/>
      <c r="F21" s="33"/>
      <c r="G21" s="33"/>
      <c r="H21" s="33"/>
      <c r="I21" s="33"/>
      <c r="J21" s="33"/>
      <c r="K21" s="33"/>
      <c r="L21" s="33"/>
      <c r="M21" s="29" t="s">
        <v>31</v>
      </c>
      <c r="N21" s="33"/>
      <c r="O21" s="199" t="s">
        <v>19</v>
      </c>
      <c r="P21" s="212"/>
      <c r="Q21" s="33"/>
      <c r="R21" s="34"/>
    </row>
    <row r="22" spans="2:18" s="1" customFormat="1" ht="6.95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 x14ac:dyDescent="0.3">
      <c r="B23" s="32"/>
      <c r="C23" s="33"/>
      <c r="D23" s="29" t="s">
        <v>40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201" t="s">
        <v>19</v>
      </c>
      <c r="F24" s="212"/>
      <c r="G24" s="212"/>
      <c r="H24" s="212"/>
      <c r="I24" s="212"/>
      <c r="J24" s="212"/>
      <c r="K24" s="212"/>
      <c r="L24" s="212"/>
      <c r="M24" s="33"/>
      <c r="N24" s="33"/>
      <c r="O24" s="33"/>
      <c r="P24" s="33"/>
      <c r="Q24" s="33"/>
      <c r="R24" s="34"/>
    </row>
    <row r="25" spans="2:18" s="1" customFormat="1" ht="6.95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 x14ac:dyDescent="0.3">
      <c r="B27" s="32"/>
      <c r="C27" s="33"/>
      <c r="D27" s="107" t="s">
        <v>106</v>
      </c>
      <c r="E27" s="33"/>
      <c r="F27" s="33"/>
      <c r="G27" s="33"/>
      <c r="H27" s="33"/>
      <c r="I27" s="33"/>
      <c r="J27" s="33"/>
      <c r="K27" s="33"/>
      <c r="L27" s="33"/>
      <c r="M27" s="202">
        <f>N88</f>
        <v>0</v>
      </c>
      <c r="N27" s="212"/>
      <c r="O27" s="212"/>
      <c r="P27" s="212"/>
      <c r="Q27" s="33"/>
      <c r="R27" s="34"/>
    </row>
    <row r="28" spans="2:18" s="1" customFormat="1" ht="14.45" customHeight="1" x14ac:dyDescent="0.3">
      <c r="B28" s="32"/>
      <c r="C28" s="33"/>
      <c r="D28" s="31" t="s">
        <v>107</v>
      </c>
      <c r="E28" s="33"/>
      <c r="F28" s="33"/>
      <c r="G28" s="33"/>
      <c r="H28" s="33"/>
      <c r="I28" s="33"/>
      <c r="J28" s="33"/>
      <c r="K28" s="33"/>
      <c r="L28" s="33"/>
      <c r="M28" s="202">
        <f>N105</f>
        <v>0</v>
      </c>
      <c r="N28" s="212"/>
      <c r="O28" s="212"/>
      <c r="P28" s="212"/>
      <c r="Q28" s="33"/>
      <c r="R28" s="34"/>
    </row>
    <row r="29" spans="2:18" s="1" customFormat="1" ht="6.95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08" t="s">
        <v>43</v>
      </c>
      <c r="E30" s="33"/>
      <c r="F30" s="33"/>
      <c r="G30" s="33"/>
      <c r="H30" s="33"/>
      <c r="I30" s="33"/>
      <c r="J30" s="33"/>
      <c r="K30" s="33"/>
      <c r="L30" s="33"/>
      <c r="M30" s="234">
        <f>ROUND(M27+M28,2)</f>
        <v>0</v>
      </c>
      <c r="N30" s="212"/>
      <c r="O30" s="212"/>
      <c r="P30" s="212"/>
      <c r="Q30" s="33"/>
      <c r="R30" s="34"/>
    </row>
    <row r="31" spans="2:18" s="1" customFormat="1" ht="6.95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 x14ac:dyDescent="0.3">
      <c r="B32" s="32"/>
      <c r="C32" s="33"/>
      <c r="D32" s="39" t="s">
        <v>44</v>
      </c>
      <c r="E32" s="39" t="s">
        <v>45</v>
      </c>
      <c r="F32" s="40">
        <v>0.21</v>
      </c>
      <c r="G32" s="109" t="s">
        <v>46</v>
      </c>
      <c r="H32" s="235">
        <f>ROUND((SUM(BE105:BE106)+SUM(BE124:BE312)), 2)</f>
        <v>0</v>
      </c>
      <c r="I32" s="212"/>
      <c r="J32" s="212"/>
      <c r="K32" s="33"/>
      <c r="L32" s="33"/>
      <c r="M32" s="235">
        <f>ROUND(ROUND((SUM(BE105:BE106)+SUM(BE124:BE312)), 2)*F32, 2)</f>
        <v>0</v>
      </c>
      <c r="N32" s="212"/>
      <c r="O32" s="212"/>
      <c r="P32" s="212"/>
      <c r="Q32" s="33"/>
      <c r="R32" s="34"/>
    </row>
    <row r="33" spans="2:18" s="1" customFormat="1" ht="14.45" customHeight="1" x14ac:dyDescent="0.3">
      <c r="B33" s="32"/>
      <c r="C33" s="33"/>
      <c r="D33" s="33"/>
      <c r="E33" s="39" t="s">
        <v>47</v>
      </c>
      <c r="F33" s="40">
        <v>0.15</v>
      </c>
      <c r="G33" s="109" t="s">
        <v>46</v>
      </c>
      <c r="H33" s="235">
        <f>ROUND((SUM(BF105:BF106)+SUM(BF124:BF312)), 2)</f>
        <v>0</v>
      </c>
      <c r="I33" s="212"/>
      <c r="J33" s="212"/>
      <c r="K33" s="33"/>
      <c r="L33" s="33"/>
      <c r="M33" s="235">
        <f>ROUND(ROUND((SUM(BF105:BF106)+SUM(BF124:BF312)), 2)*F33, 2)</f>
        <v>0</v>
      </c>
      <c r="N33" s="212"/>
      <c r="O33" s="212"/>
      <c r="P33" s="212"/>
      <c r="Q33" s="33"/>
      <c r="R33" s="34"/>
    </row>
    <row r="34" spans="2:18" s="1" customFormat="1" ht="14.45" hidden="1" customHeight="1" x14ac:dyDescent="0.3">
      <c r="B34" s="32"/>
      <c r="C34" s="33"/>
      <c r="D34" s="33"/>
      <c r="E34" s="39" t="s">
        <v>48</v>
      </c>
      <c r="F34" s="40">
        <v>0.21</v>
      </c>
      <c r="G34" s="109" t="s">
        <v>46</v>
      </c>
      <c r="H34" s="235">
        <f>ROUND((SUM(BG105:BG106)+SUM(BG124:BG312)), 2)</f>
        <v>0</v>
      </c>
      <c r="I34" s="212"/>
      <c r="J34" s="212"/>
      <c r="K34" s="33"/>
      <c r="L34" s="33"/>
      <c r="M34" s="235">
        <v>0</v>
      </c>
      <c r="N34" s="212"/>
      <c r="O34" s="212"/>
      <c r="P34" s="212"/>
      <c r="Q34" s="33"/>
      <c r="R34" s="34"/>
    </row>
    <row r="35" spans="2:18" s="1" customFormat="1" ht="14.45" hidden="1" customHeight="1" x14ac:dyDescent="0.3">
      <c r="B35" s="32"/>
      <c r="C35" s="33"/>
      <c r="D35" s="33"/>
      <c r="E35" s="39" t="s">
        <v>49</v>
      </c>
      <c r="F35" s="40">
        <v>0.15</v>
      </c>
      <c r="G35" s="109" t="s">
        <v>46</v>
      </c>
      <c r="H35" s="235">
        <f>ROUND((SUM(BH105:BH106)+SUM(BH124:BH312)), 2)</f>
        <v>0</v>
      </c>
      <c r="I35" s="212"/>
      <c r="J35" s="212"/>
      <c r="K35" s="33"/>
      <c r="L35" s="33"/>
      <c r="M35" s="235">
        <v>0</v>
      </c>
      <c r="N35" s="212"/>
      <c r="O35" s="212"/>
      <c r="P35" s="212"/>
      <c r="Q35" s="33"/>
      <c r="R35" s="34"/>
    </row>
    <row r="36" spans="2:18" s="1" customFormat="1" ht="14.45" hidden="1" customHeight="1" x14ac:dyDescent="0.3">
      <c r="B36" s="32"/>
      <c r="C36" s="33"/>
      <c r="D36" s="33"/>
      <c r="E36" s="39" t="s">
        <v>50</v>
      </c>
      <c r="F36" s="40">
        <v>0</v>
      </c>
      <c r="G36" s="109" t="s">
        <v>46</v>
      </c>
      <c r="H36" s="235">
        <f>ROUND((SUM(BI105:BI106)+SUM(BI124:BI312)), 2)</f>
        <v>0</v>
      </c>
      <c r="I36" s="212"/>
      <c r="J36" s="212"/>
      <c r="K36" s="33"/>
      <c r="L36" s="33"/>
      <c r="M36" s="235">
        <v>0</v>
      </c>
      <c r="N36" s="212"/>
      <c r="O36" s="212"/>
      <c r="P36" s="212"/>
      <c r="Q36" s="33"/>
      <c r="R36" s="34"/>
    </row>
    <row r="37" spans="2:18" s="1" customFormat="1" ht="6.9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6"/>
      <c r="D38" s="110" t="s">
        <v>51</v>
      </c>
      <c r="E38" s="76"/>
      <c r="F38" s="76"/>
      <c r="G38" s="111" t="s">
        <v>52</v>
      </c>
      <c r="H38" s="112" t="s">
        <v>53</v>
      </c>
      <c r="I38" s="76"/>
      <c r="J38" s="76"/>
      <c r="K38" s="76"/>
      <c r="L38" s="236">
        <f>SUM(M30:M36)</f>
        <v>0</v>
      </c>
      <c r="M38" s="222"/>
      <c r="N38" s="222"/>
      <c r="O38" s="222"/>
      <c r="P38" s="224"/>
      <c r="Q38" s="106"/>
      <c r="R38" s="34"/>
    </row>
    <row r="39" spans="2:18" s="1" customFormat="1" ht="14.45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ht="13.5" x14ac:dyDescent="0.3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4"/>
    </row>
    <row r="42" spans="2:18" ht="13.5" x14ac:dyDescent="0.3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4"/>
    </row>
    <row r="43" spans="2:18" ht="13.5" x14ac:dyDescent="0.3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4"/>
    </row>
    <row r="44" spans="2:18" ht="13.5" x14ac:dyDescent="0.3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4"/>
    </row>
    <row r="45" spans="2:18" ht="13.5" x14ac:dyDescent="0.3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4"/>
    </row>
    <row r="46" spans="2:18" ht="13.5" x14ac:dyDescent="0.3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4"/>
    </row>
    <row r="47" spans="2:18" ht="13.5" x14ac:dyDescent="0.3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4"/>
    </row>
    <row r="48" spans="2:18" ht="13.5" x14ac:dyDescent="0.3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4"/>
    </row>
    <row r="49" spans="2:18" ht="13.5" x14ac:dyDescent="0.3">
      <c r="B49" s="2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4"/>
    </row>
    <row r="50" spans="2:18" s="1" customFormat="1" x14ac:dyDescent="0.3">
      <c r="B50" s="32"/>
      <c r="C50" s="33"/>
      <c r="D50" s="47" t="s">
        <v>54</v>
      </c>
      <c r="E50" s="48"/>
      <c r="F50" s="48"/>
      <c r="G50" s="48"/>
      <c r="H50" s="49"/>
      <c r="I50" s="33"/>
      <c r="J50" s="47" t="s">
        <v>55</v>
      </c>
      <c r="K50" s="48"/>
      <c r="L50" s="48"/>
      <c r="M50" s="48"/>
      <c r="N50" s="48"/>
      <c r="O50" s="48"/>
      <c r="P50" s="49"/>
      <c r="Q50" s="33"/>
      <c r="R50" s="34"/>
    </row>
    <row r="51" spans="2:18" ht="13.5" x14ac:dyDescent="0.3">
      <c r="B51" s="22"/>
      <c r="C51" s="23"/>
      <c r="D51" s="50"/>
      <c r="E51" s="23"/>
      <c r="F51" s="23"/>
      <c r="G51" s="23"/>
      <c r="H51" s="51"/>
      <c r="I51" s="23"/>
      <c r="J51" s="50"/>
      <c r="K51" s="23"/>
      <c r="L51" s="23"/>
      <c r="M51" s="23"/>
      <c r="N51" s="23"/>
      <c r="O51" s="23"/>
      <c r="P51" s="51"/>
      <c r="Q51" s="23"/>
      <c r="R51" s="24"/>
    </row>
    <row r="52" spans="2:18" ht="13.5" x14ac:dyDescent="0.3">
      <c r="B52" s="22"/>
      <c r="C52" s="23"/>
      <c r="D52" s="50"/>
      <c r="E52" s="23"/>
      <c r="F52" s="23"/>
      <c r="G52" s="23"/>
      <c r="H52" s="51"/>
      <c r="I52" s="23"/>
      <c r="J52" s="50"/>
      <c r="K52" s="23"/>
      <c r="L52" s="23"/>
      <c r="M52" s="23"/>
      <c r="N52" s="23"/>
      <c r="O52" s="23"/>
      <c r="P52" s="51"/>
      <c r="Q52" s="23"/>
      <c r="R52" s="24"/>
    </row>
    <row r="53" spans="2:18" ht="13.5" x14ac:dyDescent="0.3">
      <c r="B53" s="22"/>
      <c r="C53" s="23"/>
      <c r="D53" s="50"/>
      <c r="E53" s="23"/>
      <c r="F53" s="23"/>
      <c r="G53" s="23"/>
      <c r="H53" s="51"/>
      <c r="I53" s="23"/>
      <c r="J53" s="50"/>
      <c r="K53" s="23"/>
      <c r="L53" s="23"/>
      <c r="M53" s="23"/>
      <c r="N53" s="23"/>
      <c r="O53" s="23"/>
      <c r="P53" s="51"/>
      <c r="Q53" s="23"/>
      <c r="R53" s="24"/>
    </row>
    <row r="54" spans="2:18" ht="13.5" x14ac:dyDescent="0.3">
      <c r="B54" s="22"/>
      <c r="C54" s="23"/>
      <c r="D54" s="50"/>
      <c r="E54" s="23"/>
      <c r="F54" s="23"/>
      <c r="G54" s="23"/>
      <c r="H54" s="51"/>
      <c r="I54" s="23"/>
      <c r="J54" s="50"/>
      <c r="K54" s="23"/>
      <c r="L54" s="23"/>
      <c r="M54" s="23"/>
      <c r="N54" s="23"/>
      <c r="O54" s="23"/>
      <c r="P54" s="51"/>
      <c r="Q54" s="23"/>
      <c r="R54" s="24"/>
    </row>
    <row r="55" spans="2:18" ht="13.5" x14ac:dyDescent="0.3">
      <c r="B55" s="22"/>
      <c r="C55" s="23"/>
      <c r="D55" s="50"/>
      <c r="E55" s="23"/>
      <c r="F55" s="23"/>
      <c r="G55" s="23"/>
      <c r="H55" s="51"/>
      <c r="I55" s="23"/>
      <c r="J55" s="50"/>
      <c r="K55" s="23"/>
      <c r="L55" s="23"/>
      <c r="M55" s="23"/>
      <c r="N55" s="23"/>
      <c r="O55" s="23"/>
      <c r="P55" s="51"/>
      <c r="Q55" s="23"/>
      <c r="R55" s="24"/>
    </row>
    <row r="56" spans="2:18" ht="13.5" x14ac:dyDescent="0.3">
      <c r="B56" s="22"/>
      <c r="C56" s="23"/>
      <c r="D56" s="50"/>
      <c r="E56" s="23"/>
      <c r="F56" s="23"/>
      <c r="G56" s="23"/>
      <c r="H56" s="51"/>
      <c r="I56" s="23"/>
      <c r="J56" s="50"/>
      <c r="K56" s="23"/>
      <c r="L56" s="23"/>
      <c r="M56" s="23"/>
      <c r="N56" s="23"/>
      <c r="O56" s="23"/>
      <c r="P56" s="51"/>
      <c r="Q56" s="23"/>
      <c r="R56" s="24"/>
    </row>
    <row r="57" spans="2:18" ht="13.5" x14ac:dyDescent="0.3">
      <c r="B57" s="22"/>
      <c r="C57" s="23"/>
      <c r="D57" s="50"/>
      <c r="E57" s="23"/>
      <c r="F57" s="23"/>
      <c r="G57" s="23"/>
      <c r="H57" s="51"/>
      <c r="I57" s="23"/>
      <c r="J57" s="50"/>
      <c r="K57" s="23"/>
      <c r="L57" s="23"/>
      <c r="M57" s="23"/>
      <c r="N57" s="23"/>
      <c r="O57" s="23"/>
      <c r="P57" s="51"/>
      <c r="Q57" s="23"/>
      <c r="R57" s="24"/>
    </row>
    <row r="58" spans="2:18" ht="13.5" x14ac:dyDescent="0.3">
      <c r="B58" s="22"/>
      <c r="C58" s="23"/>
      <c r="D58" s="50"/>
      <c r="E58" s="23"/>
      <c r="F58" s="23"/>
      <c r="G58" s="23"/>
      <c r="H58" s="51"/>
      <c r="I58" s="23"/>
      <c r="J58" s="50"/>
      <c r="K58" s="23"/>
      <c r="L58" s="23"/>
      <c r="M58" s="23"/>
      <c r="N58" s="23"/>
      <c r="O58" s="23"/>
      <c r="P58" s="51"/>
      <c r="Q58" s="23"/>
      <c r="R58" s="24"/>
    </row>
    <row r="59" spans="2:18" s="1" customFormat="1" x14ac:dyDescent="0.3">
      <c r="B59" s="32"/>
      <c r="C59" s="33"/>
      <c r="D59" s="52" t="s">
        <v>56</v>
      </c>
      <c r="E59" s="53"/>
      <c r="F59" s="53"/>
      <c r="G59" s="54" t="s">
        <v>57</v>
      </c>
      <c r="H59" s="55"/>
      <c r="I59" s="33"/>
      <c r="J59" s="52" t="s">
        <v>56</v>
      </c>
      <c r="K59" s="53"/>
      <c r="L59" s="53"/>
      <c r="M59" s="53"/>
      <c r="N59" s="54" t="s">
        <v>57</v>
      </c>
      <c r="O59" s="53"/>
      <c r="P59" s="55"/>
      <c r="Q59" s="33"/>
      <c r="R59" s="34"/>
    </row>
    <row r="60" spans="2:18" ht="13.5" x14ac:dyDescent="0.3">
      <c r="B60" s="2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4"/>
    </row>
    <row r="61" spans="2:18" s="1" customFormat="1" x14ac:dyDescent="0.3">
      <c r="B61" s="32"/>
      <c r="C61" s="33"/>
      <c r="D61" s="47" t="s">
        <v>58</v>
      </c>
      <c r="E61" s="48"/>
      <c r="F61" s="48"/>
      <c r="G61" s="48"/>
      <c r="H61" s="49"/>
      <c r="I61" s="33"/>
      <c r="J61" s="47" t="s">
        <v>59</v>
      </c>
      <c r="K61" s="48"/>
      <c r="L61" s="48"/>
      <c r="M61" s="48"/>
      <c r="N61" s="48"/>
      <c r="O61" s="48"/>
      <c r="P61" s="49"/>
      <c r="Q61" s="33"/>
      <c r="R61" s="34"/>
    </row>
    <row r="62" spans="2:18" ht="13.5" x14ac:dyDescent="0.3">
      <c r="B62" s="22"/>
      <c r="C62" s="23"/>
      <c r="D62" s="50"/>
      <c r="E62" s="23"/>
      <c r="F62" s="23"/>
      <c r="G62" s="23"/>
      <c r="H62" s="51"/>
      <c r="I62" s="23"/>
      <c r="J62" s="50"/>
      <c r="K62" s="23"/>
      <c r="L62" s="23"/>
      <c r="M62" s="23"/>
      <c r="N62" s="23"/>
      <c r="O62" s="23"/>
      <c r="P62" s="51"/>
      <c r="Q62" s="23"/>
      <c r="R62" s="24"/>
    </row>
    <row r="63" spans="2:18" ht="13.5" x14ac:dyDescent="0.3">
      <c r="B63" s="22"/>
      <c r="C63" s="23"/>
      <c r="D63" s="50"/>
      <c r="E63" s="23"/>
      <c r="F63" s="23"/>
      <c r="G63" s="23"/>
      <c r="H63" s="51"/>
      <c r="I63" s="23"/>
      <c r="J63" s="50"/>
      <c r="K63" s="23"/>
      <c r="L63" s="23"/>
      <c r="M63" s="23"/>
      <c r="N63" s="23"/>
      <c r="O63" s="23"/>
      <c r="P63" s="51"/>
      <c r="Q63" s="23"/>
      <c r="R63" s="24"/>
    </row>
    <row r="64" spans="2:18" ht="13.5" x14ac:dyDescent="0.3">
      <c r="B64" s="22"/>
      <c r="C64" s="23"/>
      <c r="D64" s="50"/>
      <c r="E64" s="23"/>
      <c r="F64" s="23"/>
      <c r="G64" s="23"/>
      <c r="H64" s="51"/>
      <c r="I64" s="23"/>
      <c r="J64" s="50"/>
      <c r="K64" s="23"/>
      <c r="L64" s="23"/>
      <c r="M64" s="23"/>
      <c r="N64" s="23"/>
      <c r="O64" s="23"/>
      <c r="P64" s="51"/>
      <c r="Q64" s="23"/>
      <c r="R64" s="24"/>
    </row>
    <row r="65" spans="2:21" ht="13.5" x14ac:dyDescent="0.3">
      <c r="B65" s="22"/>
      <c r="C65" s="23"/>
      <c r="D65" s="50"/>
      <c r="E65" s="23"/>
      <c r="F65" s="23"/>
      <c r="G65" s="23"/>
      <c r="H65" s="51"/>
      <c r="I65" s="23"/>
      <c r="J65" s="50"/>
      <c r="K65" s="23"/>
      <c r="L65" s="23"/>
      <c r="M65" s="23"/>
      <c r="N65" s="23"/>
      <c r="O65" s="23"/>
      <c r="P65" s="51"/>
      <c r="Q65" s="23"/>
      <c r="R65" s="24"/>
    </row>
    <row r="66" spans="2:21" ht="13.5" x14ac:dyDescent="0.3">
      <c r="B66" s="22"/>
      <c r="C66" s="23"/>
      <c r="D66" s="50"/>
      <c r="E66" s="23"/>
      <c r="F66" s="23"/>
      <c r="G66" s="23"/>
      <c r="H66" s="51"/>
      <c r="I66" s="23"/>
      <c r="J66" s="50"/>
      <c r="K66" s="23"/>
      <c r="L66" s="23"/>
      <c r="M66" s="23"/>
      <c r="N66" s="23"/>
      <c r="O66" s="23"/>
      <c r="P66" s="51"/>
      <c r="Q66" s="23"/>
      <c r="R66" s="24"/>
    </row>
    <row r="67" spans="2:21" ht="13.5" x14ac:dyDescent="0.3">
      <c r="B67" s="22"/>
      <c r="C67" s="23"/>
      <c r="D67" s="50"/>
      <c r="E67" s="23"/>
      <c r="F67" s="23"/>
      <c r="G67" s="23"/>
      <c r="H67" s="51"/>
      <c r="I67" s="23"/>
      <c r="J67" s="50"/>
      <c r="K67" s="23"/>
      <c r="L67" s="23"/>
      <c r="M67" s="23"/>
      <c r="N67" s="23"/>
      <c r="O67" s="23"/>
      <c r="P67" s="51"/>
      <c r="Q67" s="23"/>
      <c r="R67" s="24"/>
    </row>
    <row r="68" spans="2:21" ht="13.5" x14ac:dyDescent="0.3">
      <c r="B68" s="22"/>
      <c r="C68" s="23"/>
      <c r="D68" s="50"/>
      <c r="E68" s="23"/>
      <c r="F68" s="23"/>
      <c r="G68" s="23"/>
      <c r="H68" s="51"/>
      <c r="I68" s="23"/>
      <c r="J68" s="50"/>
      <c r="K68" s="23"/>
      <c r="L68" s="23"/>
      <c r="M68" s="23"/>
      <c r="N68" s="23"/>
      <c r="O68" s="23"/>
      <c r="P68" s="51"/>
      <c r="Q68" s="23"/>
      <c r="R68" s="24"/>
    </row>
    <row r="69" spans="2:21" ht="13.5" x14ac:dyDescent="0.3">
      <c r="B69" s="22"/>
      <c r="C69" s="23"/>
      <c r="D69" s="50"/>
      <c r="E69" s="23"/>
      <c r="F69" s="23"/>
      <c r="G69" s="23"/>
      <c r="H69" s="51"/>
      <c r="I69" s="23"/>
      <c r="J69" s="50"/>
      <c r="K69" s="23"/>
      <c r="L69" s="23"/>
      <c r="M69" s="23"/>
      <c r="N69" s="23"/>
      <c r="O69" s="23"/>
      <c r="P69" s="51"/>
      <c r="Q69" s="23"/>
      <c r="R69" s="24"/>
    </row>
    <row r="70" spans="2:21" s="1" customFormat="1" x14ac:dyDescent="0.3">
      <c r="B70" s="32"/>
      <c r="C70" s="33"/>
      <c r="D70" s="52" t="s">
        <v>56</v>
      </c>
      <c r="E70" s="53"/>
      <c r="F70" s="53"/>
      <c r="G70" s="54" t="s">
        <v>57</v>
      </c>
      <c r="H70" s="55"/>
      <c r="I70" s="33"/>
      <c r="J70" s="52" t="s">
        <v>56</v>
      </c>
      <c r="K70" s="53"/>
      <c r="L70" s="53"/>
      <c r="M70" s="53"/>
      <c r="N70" s="54" t="s">
        <v>57</v>
      </c>
      <c r="O70" s="53"/>
      <c r="P70" s="55"/>
      <c r="Q70" s="33"/>
      <c r="R70" s="34"/>
    </row>
    <row r="71" spans="2:21" s="1" customFormat="1" ht="14.45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 x14ac:dyDescent="0.3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 x14ac:dyDescent="0.3">
      <c r="B76" s="32"/>
      <c r="C76" s="197" t="s">
        <v>108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34"/>
      <c r="T76" s="116"/>
      <c r="U76" s="116"/>
    </row>
    <row r="77" spans="2:21" s="1" customFormat="1" ht="6.95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0" customHeight="1" x14ac:dyDescent="0.3">
      <c r="B78" s="32"/>
      <c r="C78" s="29" t="s">
        <v>15</v>
      </c>
      <c r="D78" s="33"/>
      <c r="E78" s="33"/>
      <c r="F78" s="232" t="str">
        <f>F6</f>
        <v>SIMU + FSS (místnosti č. 2.26, 5.27, 5.36)</v>
      </c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33"/>
      <c r="R78" s="34"/>
      <c r="T78" s="116"/>
      <c r="U78" s="116"/>
    </row>
    <row r="79" spans="2:21" s="1" customFormat="1" ht="36.950000000000003" customHeight="1" x14ac:dyDescent="0.3">
      <c r="B79" s="32"/>
      <c r="C79" s="66" t="s">
        <v>101</v>
      </c>
      <c r="D79" s="33"/>
      <c r="E79" s="33"/>
      <c r="F79" s="213" t="str">
        <f>F7</f>
        <v>5.36 - Multimediální integrovaný newsroom II., místnost č. 5.36</v>
      </c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33"/>
      <c r="R79" s="34"/>
      <c r="T79" s="116"/>
      <c r="U79" s="116"/>
    </row>
    <row r="80" spans="2:21" s="1" customFormat="1" ht="6.95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  <c r="T80" s="116"/>
      <c r="U80" s="116"/>
    </row>
    <row r="81" spans="2:47" s="1" customFormat="1" ht="18" customHeight="1" x14ac:dyDescent="0.3">
      <c r="B81" s="32"/>
      <c r="C81" s="29" t="s">
        <v>22</v>
      </c>
      <c r="D81" s="33"/>
      <c r="E81" s="33"/>
      <c r="F81" s="27" t="str">
        <f>F9</f>
        <v>FSS-MU, Joštova 10, 601 77 Brno</v>
      </c>
      <c r="G81" s="33"/>
      <c r="H81" s="33"/>
      <c r="I81" s="33"/>
      <c r="J81" s="33"/>
      <c r="K81" s="29" t="s">
        <v>24</v>
      </c>
      <c r="L81" s="33"/>
      <c r="M81" s="233" t="str">
        <f>IF(O9="","",O9)</f>
        <v/>
      </c>
      <c r="N81" s="212"/>
      <c r="O81" s="212"/>
      <c r="P81" s="212"/>
      <c r="Q81" s="33"/>
      <c r="R81" s="34"/>
      <c r="T81" s="116"/>
      <c r="U81" s="116"/>
    </row>
    <row r="82" spans="2:47" s="1" customFormat="1" ht="6.95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  <c r="T82" s="116"/>
      <c r="U82" s="116"/>
    </row>
    <row r="83" spans="2:47" s="1" customFormat="1" x14ac:dyDescent="0.3">
      <c r="B83" s="32"/>
      <c r="C83" s="29" t="s">
        <v>27</v>
      </c>
      <c r="D83" s="33"/>
      <c r="E83" s="33"/>
      <c r="F83" s="27" t="str">
        <f>E12</f>
        <v>Masarykova univerzita, Žer. nám 9, 601 77 Brno</v>
      </c>
      <c r="G83" s="33"/>
      <c r="H83" s="33"/>
      <c r="I83" s="33"/>
      <c r="J83" s="33"/>
      <c r="K83" s="29" t="s">
        <v>34</v>
      </c>
      <c r="L83" s="33"/>
      <c r="M83" s="199" t="str">
        <f>E18</f>
        <v>Ateliér Velehradský, s.r.o., Lib. údolí 203/76, Br</v>
      </c>
      <c r="N83" s="212"/>
      <c r="O83" s="212"/>
      <c r="P83" s="212"/>
      <c r="Q83" s="212"/>
      <c r="R83" s="34"/>
      <c r="T83" s="116"/>
      <c r="U83" s="116"/>
    </row>
    <row r="84" spans="2:47" s="1" customFormat="1" ht="14.45" customHeight="1" x14ac:dyDescent="0.3">
      <c r="B84" s="32"/>
      <c r="C84" s="29" t="s">
        <v>32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38</v>
      </c>
      <c r="L84" s="33"/>
      <c r="M84" s="199">
        <f>E21</f>
        <v>0</v>
      </c>
      <c r="N84" s="212"/>
      <c r="O84" s="212"/>
      <c r="P84" s="212"/>
      <c r="Q84" s="212"/>
      <c r="R84" s="34"/>
      <c r="T84" s="116"/>
      <c r="U84" s="116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  <c r="T85" s="116"/>
      <c r="U85" s="116"/>
    </row>
    <row r="86" spans="2:47" s="1" customFormat="1" ht="29.25" customHeight="1" x14ac:dyDescent="0.3">
      <c r="B86" s="32"/>
      <c r="C86" s="237" t="s">
        <v>109</v>
      </c>
      <c r="D86" s="238"/>
      <c r="E86" s="238"/>
      <c r="F86" s="238"/>
      <c r="G86" s="238"/>
      <c r="H86" s="106"/>
      <c r="I86" s="106"/>
      <c r="J86" s="106"/>
      <c r="K86" s="106"/>
      <c r="L86" s="106"/>
      <c r="M86" s="106"/>
      <c r="N86" s="237" t="s">
        <v>110</v>
      </c>
      <c r="O86" s="212"/>
      <c r="P86" s="212"/>
      <c r="Q86" s="212"/>
      <c r="R86" s="34"/>
      <c r="T86" s="116"/>
      <c r="U86" s="116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  <c r="T87" s="116"/>
      <c r="U87" s="116"/>
    </row>
    <row r="88" spans="2:47" s="1" customFormat="1" ht="29.25" customHeight="1" x14ac:dyDescent="0.3">
      <c r="B88" s="32"/>
      <c r="C88" s="117" t="s">
        <v>111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29">
        <f>N124</f>
        <v>0</v>
      </c>
      <c r="O88" s="212"/>
      <c r="P88" s="212"/>
      <c r="Q88" s="212"/>
      <c r="R88" s="34"/>
      <c r="T88" s="116"/>
      <c r="U88" s="116"/>
      <c r="AU88" s="18" t="s">
        <v>112</v>
      </c>
    </row>
    <row r="89" spans="2:47" s="6" customFormat="1" ht="24.95" customHeight="1" x14ac:dyDescent="0.3">
      <c r="B89" s="118"/>
      <c r="C89" s="119"/>
      <c r="D89" s="120" t="s">
        <v>113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39">
        <f>N125</f>
        <v>0</v>
      </c>
      <c r="O89" s="240"/>
      <c r="P89" s="240"/>
      <c r="Q89" s="240"/>
      <c r="R89" s="121"/>
      <c r="T89" s="122"/>
      <c r="U89" s="122"/>
    </row>
    <row r="90" spans="2:47" s="7" customFormat="1" ht="19.899999999999999" customHeight="1" x14ac:dyDescent="0.3">
      <c r="B90" s="123"/>
      <c r="C90" s="124"/>
      <c r="D90" s="125" t="s">
        <v>114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41">
        <f>N126</f>
        <v>0</v>
      </c>
      <c r="O90" s="242"/>
      <c r="P90" s="242"/>
      <c r="Q90" s="242"/>
      <c r="R90" s="126"/>
      <c r="T90" s="127"/>
      <c r="U90" s="127"/>
    </row>
    <row r="91" spans="2:47" s="7" customFormat="1" ht="19.899999999999999" customHeight="1" x14ac:dyDescent="0.3">
      <c r="B91" s="123"/>
      <c r="C91" s="124"/>
      <c r="D91" s="125" t="s">
        <v>115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41">
        <f>N146</f>
        <v>0</v>
      </c>
      <c r="O91" s="242"/>
      <c r="P91" s="242"/>
      <c r="Q91" s="242"/>
      <c r="R91" s="126"/>
      <c r="T91" s="127"/>
      <c r="U91" s="127"/>
    </row>
    <row r="92" spans="2:47" s="7" customFormat="1" ht="19.899999999999999" customHeight="1" x14ac:dyDescent="0.3">
      <c r="B92" s="123"/>
      <c r="C92" s="124"/>
      <c r="D92" s="125" t="s">
        <v>116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41">
        <f>N155</f>
        <v>0</v>
      </c>
      <c r="O92" s="242"/>
      <c r="P92" s="242"/>
      <c r="Q92" s="242"/>
      <c r="R92" s="126"/>
      <c r="T92" s="127"/>
      <c r="U92" s="127"/>
    </row>
    <row r="93" spans="2:47" s="7" customFormat="1" ht="19.899999999999999" customHeight="1" x14ac:dyDescent="0.3">
      <c r="B93" s="123"/>
      <c r="C93" s="124"/>
      <c r="D93" s="125" t="s">
        <v>117</v>
      </c>
      <c r="E93" s="124"/>
      <c r="F93" s="124"/>
      <c r="G93" s="124"/>
      <c r="H93" s="124"/>
      <c r="I93" s="124"/>
      <c r="J93" s="124"/>
      <c r="K93" s="124"/>
      <c r="L93" s="124"/>
      <c r="M93" s="124"/>
      <c r="N93" s="241">
        <f>N163</f>
        <v>0</v>
      </c>
      <c r="O93" s="242"/>
      <c r="P93" s="242"/>
      <c r="Q93" s="242"/>
      <c r="R93" s="126"/>
      <c r="T93" s="127"/>
      <c r="U93" s="127"/>
    </row>
    <row r="94" spans="2:47" s="6" customFormat="1" ht="24.95" customHeight="1" x14ac:dyDescent="0.3">
      <c r="B94" s="118"/>
      <c r="C94" s="119"/>
      <c r="D94" s="120" t="s">
        <v>118</v>
      </c>
      <c r="E94" s="119"/>
      <c r="F94" s="119"/>
      <c r="G94" s="119"/>
      <c r="H94" s="119"/>
      <c r="I94" s="119"/>
      <c r="J94" s="119"/>
      <c r="K94" s="119"/>
      <c r="L94" s="119"/>
      <c r="M94" s="119"/>
      <c r="N94" s="239">
        <f>N166</f>
        <v>0</v>
      </c>
      <c r="O94" s="240"/>
      <c r="P94" s="240"/>
      <c r="Q94" s="240"/>
      <c r="R94" s="121"/>
      <c r="T94" s="122"/>
      <c r="U94" s="122"/>
    </row>
    <row r="95" spans="2:47" s="7" customFormat="1" ht="19.899999999999999" customHeight="1" x14ac:dyDescent="0.3">
      <c r="B95" s="123"/>
      <c r="C95" s="124"/>
      <c r="D95" s="125" t="s">
        <v>119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41">
        <f>N167</f>
        <v>0</v>
      </c>
      <c r="O95" s="242"/>
      <c r="P95" s="242"/>
      <c r="Q95" s="242"/>
      <c r="R95" s="126"/>
      <c r="T95" s="127"/>
      <c r="U95" s="127"/>
    </row>
    <row r="96" spans="2:47" s="7" customFormat="1" ht="19.899999999999999" customHeight="1" x14ac:dyDescent="0.3">
      <c r="B96" s="123"/>
      <c r="C96" s="124"/>
      <c r="D96" s="125" t="s">
        <v>120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41">
        <f>N176</f>
        <v>0</v>
      </c>
      <c r="O96" s="242"/>
      <c r="P96" s="242"/>
      <c r="Q96" s="242"/>
      <c r="R96" s="126"/>
      <c r="T96" s="127"/>
      <c r="U96" s="127"/>
    </row>
    <row r="97" spans="2:21" s="7" customFormat="1" ht="19.899999999999999" customHeight="1" x14ac:dyDescent="0.3">
      <c r="B97" s="123"/>
      <c r="C97" s="124"/>
      <c r="D97" s="125" t="s">
        <v>122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41">
        <f>N179</f>
        <v>0</v>
      </c>
      <c r="O97" s="242"/>
      <c r="P97" s="242"/>
      <c r="Q97" s="242"/>
      <c r="R97" s="126"/>
      <c r="T97" s="127"/>
      <c r="U97" s="127"/>
    </row>
    <row r="98" spans="2:21" s="7" customFormat="1" ht="19.899999999999999" customHeight="1" x14ac:dyDescent="0.3">
      <c r="B98" s="123"/>
      <c r="C98" s="124"/>
      <c r="D98" s="125" t="s">
        <v>123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41">
        <f>N188</f>
        <v>0</v>
      </c>
      <c r="O98" s="242"/>
      <c r="P98" s="242"/>
      <c r="Q98" s="242"/>
      <c r="R98" s="126"/>
      <c r="T98" s="127"/>
      <c r="U98" s="127"/>
    </row>
    <row r="99" spans="2:21" s="7" customFormat="1" ht="19.899999999999999" customHeight="1" x14ac:dyDescent="0.3">
      <c r="B99" s="123"/>
      <c r="C99" s="124"/>
      <c r="D99" s="125" t="s">
        <v>124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41">
        <f>N204</f>
        <v>0</v>
      </c>
      <c r="O99" s="242"/>
      <c r="P99" s="242"/>
      <c r="Q99" s="242"/>
      <c r="R99" s="126"/>
      <c r="T99" s="127"/>
      <c r="U99" s="127"/>
    </row>
    <row r="100" spans="2:21" s="7" customFormat="1" ht="19.899999999999999" customHeight="1" x14ac:dyDescent="0.3">
      <c r="B100" s="123"/>
      <c r="C100" s="124"/>
      <c r="D100" s="125" t="s">
        <v>125</v>
      </c>
      <c r="E100" s="124"/>
      <c r="F100" s="124"/>
      <c r="G100" s="124"/>
      <c r="H100" s="124"/>
      <c r="I100" s="124"/>
      <c r="J100" s="124"/>
      <c r="K100" s="124"/>
      <c r="L100" s="124"/>
      <c r="M100" s="124"/>
      <c r="N100" s="241">
        <f>N216</f>
        <v>0</v>
      </c>
      <c r="O100" s="242"/>
      <c r="P100" s="242"/>
      <c r="Q100" s="242"/>
      <c r="R100" s="126"/>
      <c r="T100" s="127"/>
      <c r="U100" s="127"/>
    </row>
    <row r="101" spans="2:21" s="7" customFormat="1" ht="19.899999999999999" customHeight="1" x14ac:dyDescent="0.3">
      <c r="B101" s="123"/>
      <c r="C101" s="124"/>
      <c r="D101" s="125" t="s">
        <v>126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241">
        <f>N232</f>
        <v>0</v>
      </c>
      <c r="O101" s="242"/>
      <c r="P101" s="242"/>
      <c r="Q101" s="242"/>
      <c r="R101" s="126"/>
      <c r="T101" s="127"/>
      <c r="U101" s="127"/>
    </row>
    <row r="102" spans="2:21" s="7" customFormat="1" ht="19.899999999999999" customHeight="1" x14ac:dyDescent="0.3">
      <c r="B102" s="123"/>
      <c r="C102" s="124"/>
      <c r="D102" s="125" t="s">
        <v>127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241">
        <f>N255</f>
        <v>0</v>
      </c>
      <c r="O102" s="242"/>
      <c r="P102" s="242"/>
      <c r="Q102" s="242"/>
      <c r="R102" s="126"/>
      <c r="T102" s="127"/>
      <c r="U102" s="127"/>
    </row>
    <row r="103" spans="2:21" s="7" customFormat="1" ht="19.899999999999999" customHeight="1" x14ac:dyDescent="0.3">
      <c r="B103" s="123"/>
      <c r="C103" s="124"/>
      <c r="D103" s="125" t="s">
        <v>128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241">
        <f>N280</f>
        <v>0</v>
      </c>
      <c r="O103" s="242"/>
      <c r="P103" s="242"/>
      <c r="Q103" s="242"/>
      <c r="R103" s="126"/>
      <c r="T103" s="127"/>
      <c r="U103" s="127"/>
    </row>
    <row r="104" spans="2:21" s="1" customFormat="1" ht="21.75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  <c r="T104" s="116"/>
      <c r="U104" s="116"/>
    </row>
    <row r="105" spans="2:21" s="1" customFormat="1" ht="29.25" customHeight="1" x14ac:dyDescent="0.3">
      <c r="B105" s="32"/>
      <c r="C105" s="117" t="s">
        <v>129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243">
        <v>0</v>
      </c>
      <c r="O105" s="212"/>
      <c r="P105" s="212"/>
      <c r="Q105" s="212"/>
      <c r="R105" s="34"/>
      <c r="T105" s="128"/>
      <c r="U105" s="129" t="s">
        <v>44</v>
      </c>
    </row>
    <row r="106" spans="2:21" s="1" customFormat="1" ht="18" customHeight="1" x14ac:dyDescent="0.3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  <c r="T106" s="116"/>
      <c r="U106" s="116"/>
    </row>
    <row r="107" spans="2:21" s="1" customFormat="1" ht="29.25" customHeight="1" x14ac:dyDescent="0.3">
      <c r="B107" s="32"/>
      <c r="C107" s="105" t="s">
        <v>97</v>
      </c>
      <c r="D107" s="106"/>
      <c r="E107" s="106"/>
      <c r="F107" s="106"/>
      <c r="G107" s="106"/>
      <c r="H107" s="106"/>
      <c r="I107" s="106"/>
      <c r="J107" s="106"/>
      <c r="K107" s="106"/>
      <c r="L107" s="230">
        <f>ROUND(SUM(N88+N105),2)</f>
        <v>0</v>
      </c>
      <c r="M107" s="238"/>
      <c r="N107" s="238"/>
      <c r="O107" s="238"/>
      <c r="P107" s="238"/>
      <c r="Q107" s="238"/>
      <c r="R107" s="34"/>
      <c r="T107" s="116"/>
      <c r="U107" s="116"/>
    </row>
    <row r="108" spans="2:21" s="1" customFormat="1" ht="6.95" customHeight="1" x14ac:dyDescent="0.3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8"/>
      <c r="T108" s="116"/>
      <c r="U108" s="116"/>
    </row>
    <row r="112" spans="2:21" s="1" customFormat="1" ht="6.95" customHeight="1" x14ac:dyDescent="0.3"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1"/>
    </row>
    <row r="113" spans="2:65" s="1" customFormat="1" ht="36.950000000000003" customHeight="1" x14ac:dyDescent="0.3">
      <c r="B113" s="32"/>
      <c r="C113" s="197" t="s">
        <v>130</v>
      </c>
      <c r="D113" s="212"/>
      <c r="E113" s="212"/>
      <c r="F113" s="212"/>
      <c r="G113" s="212"/>
      <c r="H113" s="212"/>
      <c r="I113" s="212"/>
      <c r="J113" s="212"/>
      <c r="K113" s="212"/>
      <c r="L113" s="212"/>
      <c r="M113" s="212"/>
      <c r="N113" s="212"/>
      <c r="O113" s="212"/>
      <c r="P113" s="212"/>
      <c r="Q113" s="212"/>
      <c r="R113" s="34"/>
    </row>
    <row r="114" spans="2:65" s="1" customFormat="1" ht="6.95" customHeight="1" x14ac:dyDescent="0.3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30" customHeight="1" x14ac:dyDescent="0.3">
      <c r="B115" s="32"/>
      <c r="C115" s="29" t="s">
        <v>15</v>
      </c>
      <c r="D115" s="33"/>
      <c r="E115" s="33"/>
      <c r="F115" s="232" t="str">
        <f>F6</f>
        <v>SIMU + FSS (místnosti č. 2.26, 5.27, 5.36)</v>
      </c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33"/>
      <c r="R115" s="34"/>
    </row>
    <row r="116" spans="2:65" s="1" customFormat="1" ht="36.950000000000003" customHeight="1" x14ac:dyDescent="0.3">
      <c r="B116" s="32"/>
      <c r="C116" s="66" t="s">
        <v>101</v>
      </c>
      <c r="D116" s="33"/>
      <c r="E116" s="33"/>
      <c r="F116" s="213" t="str">
        <f>F7</f>
        <v>5.36 - Multimediální integrovaný newsroom II., místnost č. 5.36</v>
      </c>
      <c r="G116" s="212"/>
      <c r="H116" s="212"/>
      <c r="I116" s="212"/>
      <c r="J116" s="212"/>
      <c r="K116" s="212"/>
      <c r="L116" s="212"/>
      <c r="M116" s="212"/>
      <c r="N116" s="212"/>
      <c r="O116" s="212"/>
      <c r="P116" s="212"/>
      <c r="Q116" s="33"/>
      <c r="R116" s="34"/>
    </row>
    <row r="117" spans="2:65" s="1" customFormat="1" ht="6.95" customHeight="1" x14ac:dyDescent="0.3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1" customFormat="1" ht="18" customHeight="1" x14ac:dyDescent="0.3">
      <c r="B118" s="32"/>
      <c r="C118" s="29" t="s">
        <v>22</v>
      </c>
      <c r="D118" s="33"/>
      <c r="E118" s="33"/>
      <c r="F118" s="27" t="str">
        <f>F9</f>
        <v>FSS-MU, Joštova 10, 601 77 Brno</v>
      </c>
      <c r="G118" s="33"/>
      <c r="H118" s="33"/>
      <c r="I118" s="33"/>
      <c r="J118" s="33"/>
      <c r="K118" s="29" t="s">
        <v>24</v>
      </c>
      <c r="L118" s="33"/>
      <c r="M118" s="233" t="str">
        <f>IF(O9="","",O9)</f>
        <v/>
      </c>
      <c r="N118" s="212"/>
      <c r="O118" s="212"/>
      <c r="P118" s="212"/>
      <c r="Q118" s="33"/>
      <c r="R118" s="34"/>
    </row>
    <row r="119" spans="2:65" s="1" customFormat="1" ht="6.95" customHeight="1" x14ac:dyDescent="0.3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65" s="1" customFormat="1" x14ac:dyDescent="0.3">
      <c r="B120" s="32"/>
      <c r="C120" s="29" t="s">
        <v>27</v>
      </c>
      <c r="D120" s="33"/>
      <c r="E120" s="33"/>
      <c r="F120" s="27" t="str">
        <f>E12</f>
        <v>Masarykova univerzita, Žer. nám 9, 601 77 Brno</v>
      </c>
      <c r="G120" s="33"/>
      <c r="H120" s="33"/>
      <c r="I120" s="33"/>
      <c r="J120" s="33"/>
      <c r="K120" s="29" t="s">
        <v>34</v>
      </c>
      <c r="L120" s="33"/>
      <c r="M120" s="199" t="str">
        <f>E18</f>
        <v>Ateliér Velehradský, s.r.o., Lib. údolí 203/76, Br</v>
      </c>
      <c r="N120" s="212"/>
      <c r="O120" s="212"/>
      <c r="P120" s="212"/>
      <c r="Q120" s="212"/>
      <c r="R120" s="34"/>
    </row>
    <row r="121" spans="2:65" s="1" customFormat="1" ht="14.45" customHeight="1" x14ac:dyDescent="0.3">
      <c r="B121" s="32"/>
      <c r="C121" s="29" t="s">
        <v>32</v>
      </c>
      <c r="D121" s="33"/>
      <c r="E121" s="33"/>
      <c r="F121" s="27" t="str">
        <f>IF(E15="","",E15)</f>
        <v xml:space="preserve"> </v>
      </c>
      <c r="G121" s="33"/>
      <c r="H121" s="33"/>
      <c r="I121" s="33"/>
      <c r="J121" s="33"/>
      <c r="K121" s="29" t="s">
        <v>38</v>
      </c>
      <c r="L121" s="33"/>
      <c r="M121" s="199">
        <f>E21</f>
        <v>0</v>
      </c>
      <c r="N121" s="212"/>
      <c r="O121" s="212"/>
      <c r="P121" s="212"/>
      <c r="Q121" s="212"/>
      <c r="R121" s="34"/>
    </row>
    <row r="122" spans="2:65" s="1" customFormat="1" ht="10.35" customHeight="1" x14ac:dyDescent="0.3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4"/>
    </row>
    <row r="123" spans="2:65" s="8" customFormat="1" ht="29.25" customHeight="1" x14ac:dyDescent="0.3">
      <c r="B123" s="130"/>
      <c r="C123" s="131" t="s">
        <v>131</v>
      </c>
      <c r="D123" s="132" t="s">
        <v>132</v>
      </c>
      <c r="E123" s="132" t="s">
        <v>62</v>
      </c>
      <c r="F123" s="244" t="s">
        <v>133</v>
      </c>
      <c r="G123" s="245"/>
      <c r="H123" s="245"/>
      <c r="I123" s="245"/>
      <c r="J123" s="132" t="s">
        <v>134</v>
      </c>
      <c r="K123" s="132" t="s">
        <v>135</v>
      </c>
      <c r="L123" s="246" t="s">
        <v>136</v>
      </c>
      <c r="M123" s="245"/>
      <c r="N123" s="244" t="s">
        <v>110</v>
      </c>
      <c r="O123" s="245"/>
      <c r="P123" s="245"/>
      <c r="Q123" s="247"/>
      <c r="R123" s="133"/>
      <c r="T123" s="77" t="s">
        <v>137</v>
      </c>
      <c r="U123" s="78" t="s">
        <v>44</v>
      </c>
      <c r="V123" s="78" t="s">
        <v>138</v>
      </c>
      <c r="W123" s="78" t="s">
        <v>139</v>
      </c>
      <c r="X123" s="78" t="s">
        <v>140</v>
      </c>
      <c r="Y123" s="78" t="s">
        <v>141</v>
      </c>
      <c r="Z123" s="78" t="s">
        <v>142</v>
      </c>
      <c r="AA123" s="79" t="s">
        <v>143</v>
      </c>
    </row>
    <row r="124" spans="2:65" s="1" customFormat="1" ht="29.25" customHeight="1" x14ac:dyDescent="0.35">
      <c r="B124" s="32"/>
      <c r="C124" s="81" t="s">
        <v>106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264">
        <f>BK124</f>
        <v>0</v>
      </c>
      <c r="O124" s="265"/>
      <c r="P124" s="265"/>
      <c r="Q124" s="265"/>
      <c r="R124" s="34"/>
      <c r="T124" s="80"/>
      <c r="U124" s="48"/>
      <c r="V124" s="48"/>
      <c r="W124" s="134">
        <f>W125+W166</f>
        <v>432.53222000000005</v>
      </c>
      <c r="X124" s="48"/>
      <c r="Y124" s="134">
        <f>Y125+Y166</f>
        <v>7.6307558099999984</v>
      </c>
      <c r="Z124" s="48"/>
      <c r="AA124" s="135">
        <f>AA125+AA166</f>
        <v>6.9095196100000003</v>
      </c>
      <c r="AT124" s="18" t="s">
        <v>79</v>
      </c>
      <c r="AU124" s="18" t="s">
        <v>112</v>
      </c>
      <c r="BK124" s="136">
        <f>BK125+BK166</f>
        <v>0</v>
      </c>
    </row>
    <row r="125" spans="2:65" s="9" customFormat="1" ht="37.35" customHeight="1" x14ac:dyDescent="0.35">
      <c r="B125" s="137"/>
      <c r="C125" s="138"/>
      <c r="D125" s="139" t="s">
        <v>113</v>
      </c>
      <c r="E125" s="139"/>
      <c r="F125" s="139"/>
      <c r="G125" s="139"/>
      <c r="H125" s="139"/>
      <c r="I125" s="139"/>
      <c r="J125" s="139"/>
      <c r="K125" s="139"/>
      <c r="L125" s="139"/>
      <c r="M125" s="139"/>
      <c r="N125" s="266">
        <f>BK125</f>
        <v>0</v>
      </c>
      <c r="O125" s="239"/>
      <c r="P125" s="239"/>
      <c r="Q125" s="239"/>
      <c r="R125" s="140"/>
      <c r="T125" s="141"/>
      <c r="U125" s="138"/>
      <c r="V125" s="138"/>
      <c r="W125" s="142">
        <f>W126+W146+W155+W163</f>
        <v>185.10664000000003</v>
      </c>
      <c r="X125" s="138"/>
      <c r="Y125" s="142">
        <f>Y126+Y146+Y155+Y163</f>
        <v>1.3929684199999999</v>
      </c>
      <c r="Z125" s="138"/>
      <c r="AA125" s="143">
        <f>AA126+AA146+AA155+AA163</f>
        <v>5.8120200000000004</v>
      </c>
      <c r="AR125" s="144" t="s">
        <v>21</v>
      </c>
      <c r="AT125" s="145" t="s">
        <v>79</v>
      </c>
      <c r="AU125" s="145" t="s">
        <v>80</v>
      </c>
      <c r="AY125" s="144" t="s">
        <v>144</v>
      </c>
      <c r="BK125" s="146">
        <f>BK126+BK146+BK155+BK163</f>
        <v>0</v>
      </c>
    </row>
    <row r="126" spans="2:65" s="9" customFormat="1" ht="19.899999999999999" customHeight="1" x14ac:dyDescent="0.3">
      <c r="B126" s="137"/>
      <c r="C126" s="138"/>
      <c r="D126" s="147" t="s">
        <v>114</v>
      </c>
      <c r="E126" s="147"/>
      <c r="F126" s="147"/>
      <c r="G126" s="147"/>
      <c r="H126" s="147"/>
      <c r="I126" s="147"/>
      <c r="J126" s="147"/>
      <c r="K126" s="147"/>
      <c r="L126" s="147"/>
      <c r="M126" s="147"/>
      <c r="N126" s="267">
        <f>BK126</f>
        <v>0</v>
      </c>
      <c r="O126" s="268"/>
      <c r="P126" s="268"/>
      <c r="Q126" s="268"/>
      <c r="R126" s="140"/>
      <c r="T126" s="141"/>
      <c r="U126" s="138"/>
      <c r="V126" s="138"/>
      <c r="W126" s="142">
        <f>SUM(W127:W145)</f>
        <v>42.213138000000015</v>
      </c>
      <c r="X126" s="138"/>
      <c r="Y126" s="142">
        <f>SUM(Y127:Y145)</f>
        <v>1.3821282399999999</v>
      </c>
      <c r="Z126" s="138"/>
      <c r="AA126" s="143">
        <f>SUM(AA127:AA145)</f>
        <v>0</v>
      </c>
      <c r="AR126" s="144" t="s">
        <v>21</v>
      </c>
      <c r="AT126" s="145" t="s">
        <v>79</v>
      </c>
      <c r="AU126" s="145" t="s">
        <v>21</v>
      </c>
      <c r="AY126" s="144" t="s">
        <v>144</v>
      </c>
      <c r="BK126" s="146">
        <f>SUM(BK127:BK145)</f>
        <v>0</v>
      </c>
    </row>
    <row r="127" spans="2:65" s="1" customFormat="1" ht="31.5" customHeight="1" x14ac:dyDescent="0.3">
      <c r="B127" s="32"/>
      <c r="C127" s="148" t="s">
        <v>21</v>
      </c>
      <c r="D127" s="148" t="s">
        <v>145</v>
      </c>
      <c r="E127" s="149" t="s">
        <v>146</v>
      </c>
      <c r="F127" s="248" t="s">
        <v>147</v>
      </c>
      <c r="G127" s="249"/>
      <c r="H127" s="249"/>
      <c r="I127" s="249"/>
      <c r="J127" s="150" t="s">
        <v>148</v>
      </c>
      <c r="K127" s="151">
        <v>63.603000000000002</v>
      </c>
      <c r="L127" s="274"/>
      <c r="M127" s="275"/>
      <c r="N127" s="250">
        <f>ROUND(L127*K127,2)</f>
        <v>0</v>
      </c>
      <c r="O127" s="249"/>
      <c r="P127" s="249"/>
      <c r="Q127" s="249"/>
      <c r="R127" s="34"/>
      <c r="T127" s="152" t="s">
        <v>19</v>
      </c>
      <c r="U127" s="41" t="s">
        <v>45</v>
      </c>
      <c r="V127" s="153">
        <v>0.104</v>
      </c>
      <c r="W127" s="153">
        <f>V127*K127</f>
        <v>6.6147119999999999</v>
      </c>
      <c r="X127" s="153">
        <v>2.5999999999999998E-4</v>
      </c>
      <c r="Y127" s="153">
        <f>X127*K127</f>
        <v>1.6536779999999997E-2</v>
      </c>
      <c r="Z127" s="153">
        <v>0</v>
      </c>
      <c r="AA127" s="154">
        <f>Z127*K127</f>
        <v>0</v>
      </c>
      <c r="AR127" s="18" t="s">
        <v>149</v>
      </c>
      <c r="AT127" s="18" t="s">
        <v>145</v>
      </c>
      <c r="AU127" s="18" t="s">
        <v>99</v>
      </c>
      <c r="AY127" s="18" t="s">
        <v>144</v>
      </c>
      <c r="BE127" s="155">
        <f>IF(U127="základní",N127,0)</f>
        <v>0</v>
      </c>
      <c r="BF127" s="155">
        <f>IF(U127="snížená",N127,0)</f>
        <v>0</v>
      </c>
      <c r="BG127" s="155">
        <f>IF(U127="zákl. přenesená",N127,0)</f>
        <v>0</v>
      </c>
      <c r="BH127" s="155">
        <f>IF(U127="sníž. přenesená",N127,0)</f>
        <v>0</v>
      </c>
      <c r="BI127" s="155">
        <f>IF(U127="nulová",N127,0)</f>
        <v>0</v>
      </c>
      <c r="BJ127" s="18" t="s">
        <v>21</v>
      </c>
      <c r="BK127" s="155">
        <f>ROUND(L127*K127,2)</f>
        <v>0</v>
      </c>
      <c r="BL127" s="18" t="s">
        <v>149</v>
      </c>
      <c r="BM127" s="18" t="s">
        <v>738</v>
      </c>
    </row>
    <row r="128" spans="2:65" s="10" customFormat="1" ht="22.5" customHeight="1" x14ac:dyDescent="0.3">
      <c r="B128" s="156"/>
      <c r="C128" s="157"/>
      <c r="D128" s="157"/>
      <c r="E128" s="158" t="s">
        <v>19</v>
      </c>
      <c r="F128" s="251" t="s">
        <v>739</v>
      </c>
      <c r="G128" s="252"/>
      <c r="H128" s="252"/>
      <c r="I128" s="252"/>
      <c r="J128" s="157"/>
      <c r="K128" s="159">
        <v>75.296999999999997</v>
      </c>
      <c r="L128" s="157"/>
      <c r="M128" s="157"/>
      <c r="N128" s="157"/>
      <c r="O128" s="157"/>
      <c r="P128" s="157"/>
      <c r="Q128" s="157"/>
      <c r="R128" s="160"/>
      <c r="T128" s="161"/>
      <c r="U128" s="157"/>
      <c r="V128" s="157"/>
      <c r="W128" s="157"/>
      <c r="X128" s="157"/>
      <c r="Y128" s="157"/>
      <c r="Z128" s="157"/>
      <c r="AA128" s="162"/>
      <c r="AT128" s="163" t="s">
        <v>152</v>
      </c>
      <c r="AU128" s="163" t="s">
        <v>99</v>
      </c>
      <c r="AV128" s="10" t="s">
        <v>99</v>
      </c>
      <c r="AW128" s="10" t="s">
        <v>37</v>
      </c>
      <c r="AX128" s="10" t="s">
        <v>80</v>
      </c>
      <c r="AY128" s="163" t="s">
        <v>144</v>
      </c>
    </row>
    <row r="129" spans="2:65" s="10" customFormat="1" ht="22.5" customHeight="1" x14ac:dyDescent="0.3">
      <c r="B129" s="156"/>
      <c r="C129" s="157"/>
      <c r="D129" s="157"/>
      <c r="E129" s="158" t="s">
        <v>19</v>
      </c>
      <c r="F129" s="253" t="s">
        <v>740</v>
      </c>
      <c r="G129" s="252"/>
      <c r="H129" s="252"/>
      <c r="I129" s="252"/>
      <c r="J129" s="157"/>
      <c r="K129" s="159">
        <v>-15.965999999999999</v>
      </c>
      <c r="L129" s="157"/>
      <c r="M129" s="157"/>
      <c r="N129" s="157"/>
      <c r="O129" s="157"/>
      <c r="P129" s="157"/>
      <c r="Q129" s="157"/>
      <c r="R129" s="160"/>
      <c r="T129" s="161"/>
      <c r="U129" s="157"/>
      <c r="V129" s="157"/>
      <c r="W129" s="157"/>
      <c r="X129" s="157"/>
      <c r="Y129" s="157"/>
      <c r="Z129" s="157"/>
      <c r="AA129" s="162"/>
      <c r="AT129" s="163" t="s">
        <v>152</v>
      </c>
      <c r="AU129" s="163" t="s">
        <v>99</v>
      </c>
      <c r="AV129" s="10" t="s">
        <v>99</v>
      </c>
      <c r="AW129" s="10" t="s">
        <v>37</v>
      </c>
      <c r="AX129" s="10" t="s">
        <v>80</v>
      </c>
      <c r="AY129" s="163" t="s">
        <v>144</v>
      </c>
    </row>
    <row r="130" spans="2:65" s="10" customFormat="1" ht="22.5" customHeight="1" x14ac:dyDescent="0.3">
      <c r="B130" s="156"/>
      <c r="C130" s="157"/>
      <c r="D130" s="157"/>
      <c r="E130" s="158" t="s">
        <v>19</v>
      </c>
      <c r="F130" s="253" t="s">
        <v>741</v>
      </c>
      <c r="G130" s="252"/>
      <c r="H130" s="252"/>
      <c r="I130" s="252"/>
      <c r="J130" s="157"/>
      <c r="K130" s="159">
        <v>4.2720000000000002</v>
      </c>
      <c r="L130" s="157"/>
      <c r="M130" s="157"/>
      <c r="N130" s="157"/>
      <c r="O130" s="157"/>
      <c r="P130" s="157"/>
      <c r="Q130" s="157"/>
      <c r="R130" s="160"/>
      <c r="T130" s="161"/>
      <c r="U130" s="157"/>
      <c r="V130" s="157"/>
      <c r="W130" s="157"/>
      <c r="X130" s="157"/>
      <c r="Y130" s="157"/>
      <c r="Z130" s="157"/>
      <c r="AA130" s="162"/>
      <c r="AT130" s="163" t="s">
        <v>152</v>
      </c>
      <c r="AU130" s="163" t="s">
        <v>99</v>
      </c>
      <c r="AV130" s="10" t="s">
        <v>99</v>
      </c>
      <c r="AW130" s="10" t="s">
        <v>37</v>
      </c>
      <c r="AX130" s="10" t="s">
        <v>80</v>
      </c>
      <c r="AY130" s="163" t="s">
        <v>144</v>
      </c>
    </row>
    <row r="131" spans="2:65" s="11" customFormat="1" ht="22.5" customHeight="1" x14ac:dyDescent="0.3">
      <c r="B131" s="164"/>
      <c r="C131" s="165"/>
      <c r="D131" s="165"/>
      <c r="E131" s="166" t="s">
        <v>19</v>
      </c>
      <c r="F131" s="254" t="s">
        <v>155</v>
      </c>
      <c r="G131" s="255"/>
      <c r="H131" s="255"/>
      <c r="I131" s="255"/>
      <c r="J131" s="165"/>
      <c r="K131" s="167">
        <v>63.603000000000002</v>
      </c>
      <c r="L131" s="165"/>
      <c r="M131" s="165"/>
      <c r="N131" s="165"/>
      <c r="O131" s="165"/>
      <c r="P131" s="165"/>
      <c r="Q131" s="165"/>
      <c r="R131" s="168"/>
      <c r="T131" s="169"/>
      <c r="U131" s="165"/>
      <c r="V131" s="165"/>
      <c r="W131" s="165"/>
      <c r="X131" s="165"/>
      <c r="Y131" s="165"/>
      <c r="Z131" s="165"/>
      <c r="AA131" s="170"/>
      <c r="AT131" s="171" t="s">
        <v>152</v>
      </c>
      <c r="AU131" s="171" t="s">
        <v>99</v>
      </c>
      <c r="AV131" s="11" t="s">
        <v>149</v>
      </c>
      <c r="AW131" s="11" t="s">
        <v>37</v>
      </c>
      <c r="AX131" s="11" t="s">
        <v>21</v>
      </c>
      <c r="AY131" s="171" t="s">
        <v>144</v>
      </c>
    </row>
    <row r="132" spans="2:65" s="1" customFormat="1" ht="31.5" customHeight="1" x14ac:dyDescent="0.3">
      <c r="B132" s="32"/>
      <c r="C132" s="148" t="s">
        <v>99</v>
      </c>
      <c r="D132" s="148" t="s">
        <v>145</v>
      </c>
      <c r="E132" s="149" t="s">
        <v>156</v>
      </c>
      <c r="F132" s="248" t="s">
        <v>157</v>
      </c>
      <c r="G132" s="249"/>
      <c r="H132" s="249"/>
      <c r="I132" s="249"/>
      <c r="J132" s="150" t="s">
        <v>148</v>
      </c>
      <c r="K132" s="151">
        <v>63.603000000000002</v>
      </c>
      <c r="L132" s="274"/>
      <c r="M132" s="275"/>
      <c r="N132" s="250">
        <f>ROUND(L132*K132,2)</f>
        <v>0</v>
      </c>
      <c r="O132" s="249"/>
      <c r="P132" s="249"/>
      <c r="Q132" s="249"/>
      <c r="R132" s="34"/>
      <c r="T132" s="152" t="s">
        <v>19</v>
      </c>
      <c r="U132" s="41" t="s">
        <v>45</v>
      </c>
      <c r="V132" s="153">
        <v>0.27200000000000002</v>
      </c>
      <c r="W132" s="153">
        <f>V132*K132</f>
        <v>17.300016000000003</v>
      </c>
      <c r="X132" s="153">
        <v>3.0000000000000001E-3</v>
      </c>
      <c r="Y132" s="153">
        <f>X132*K132</f>
        <v>0.19080900000000001</v>
      </c>
      <c r="Z132" s="153">
        <v>0</v>
      </c>
      <c r="AA132" s="154">
        <f>Z132*K132</f>
        <v>0</v>
      </c>
      <c r="AR132" s="18" t="s">
        <v>149</v>
      </c>
      <c r="AT132" s="18" t="s">
        <v>145</v>
      </c>
      <c r="AU132" s="18" t="s">
        <v>99</v>
      </c>
      <c r="AY132" s="18" t="s">
        <v>144</v>
      </c>
      <c r="BE132" s="155">
        <f>IF(U132="základní",N132,0)</f>
        <v>0</v>
      </c>
      <c r="BF132" s="155">
        <f>IF(U132="snížená",N132,0)</f>
        <v>0</v>
      </c>
      <c r="BG132" s="155">
        <f>IF(U132="zákl. přenesená",N132,0)</f>
        <v>0</v>
      </c>
      <c r="BH132" s="155">
        <f>IF(U132="sníž. přenesená",N132,0)</f>
        <v>0</v>
      </c>
      <c r="BI132" s="155">
        <f>IF(U132="nulová",N132,0)</f>
        <v>0</v>
      </c>
      <c r="BJ132" s="18" t="s">
        <v>21</v>
      </c>
      <c r="BK132" s="155">
        <f>ROUND(L132*K132,2)</f>
        <v>0</v>
      </c>
      <c r="BL132" s="18" t="s">
        <v>149</v>
      </c>
      <c r="BM132" s="18" t="s">
        <v>742</v>
      </c>
    </row>
    <row r="133" spans="2:65" s="10" customFormat="1" ht="22.5" customHeight="1" x14ac:dyDescent="0.3">
      <c r="B133" s="156"/>
      <c r="C133" s="157"/>
      <c r="D133" s="157"/>
      <c r="E133" s="158" t="s">
        <v>19</v>
      </c>
      <c r="F133" s="251" t="s">
        <v>739</v>
      </c>
      <c r="G133" s="252"/>
      <c r="H133" s="252"/>
      <c r="I133" s="252"/>
      <c r="J133" s="157"/>
      <c r="K133" s="159">
        <v>75.296999999999997</v>
      </c>
      <c r="L133" s="157"/>
      <c r="M133" s="157"/>
      <c r="N133" s="157"/>
      <c r="O133" s="157"/>
      <c r="P133" s="157"/>
      <c r="Q133" s="157"/>
      <c r="R133" s="160"/>
      <c r="T133" s="161"/>
      <c r="U133" s="157"/>
      <c r="V133" s="157"/>
      <c r="W133" s="157"/>
      <c r="X133" s="157"/>
      <c r="Y133" s="157"/>
      <c r="Z133" s="157"/>
      <c r="AA133" s="162"/>
      <c r="AT133" s="163" t="s">
        <v>152</v>
      </c>
      <c r="AU133" s="163" t="s">
        <v>99</v>
      </c>
      <c r="AV133" s="10" t="s">
        <v>99</v>
      </c>
      <c r="AW133" s="10" t="s">
        <v>37</v>
      </c>
      <c r="AX133" s="10" t="s">
        <v>80</v>
      </c>
      <c r="AY133" s="163" t="s">
        <v>144</v>
      </c>
    </row>
    <row r="134" spans="2:65" s="10" customFormat="1" ht="22.5" customHeight="1" x14ac:dyDescent="0.3">
      <c r="B134" s="156"/>
      <c r="C134" s="157"/>
      <c r="D134" s="157"/>
      <c r="E134" s="158" t="s">
        <v>19</v>
      </c>
      <c r="F134" s="253" t="s">
        <v>740</v>
      </c>
      <c r="G134" s="252"/>
      <c r="H134" s="252"/>
      <c r="I134" s="252"/>
      <c r="J134" s="157"/>
      <c r="K134" s="159">
        <v>-15.965999999999999</v>
      </c>
      <c r="L134" s="157"/>
      <c r="M134" s="157"/>
      <c r="N134" s="157"/>
      <c r="O134" s="157"/>
      <c r="P134" s="157"/>
      <c r="Q134" s="157"/>
      <c r="R134" s="160"/>
      <c r="T134" s="161"/>
      <c r="U134" s="157"/>
      <c r="V134" s="157"/>
      <c r="W134" s="157"/>
      <c r="X134" s="157"/>
      <c r="Y134" s="157"/>
      <c r="Z134" s="157"/>
      <c r="AA134" s="162"/>
      <c r="AT134" s="163" t="s">
        <v>152</v>
      </c>
      <c r="AU134" s="163" t="s">
        <v>99</v>
      </c>
      <c r="AV134" s="10" t="s">
        <v>99</v>
      </c>
      <c r="AW134" s="10" t="s">
        <v>37</v>
      </c>
      <c r="AX134" s="10" t="s">
        <v>80</v>
      </c>
      <c r="AY134" s="163" t="s">
        <v>144</v>
      </c>
    </row>
    <row r="135" spans="2:65" s="10" customFormat="1" ht="22.5" customHeight="1" x14ac:dyDescent="0.3">
      <c r="B135" s="156"/>
      <c r="C135" s="157"/>
      <c r="D135" s="157"/>
      <c r="E135" s="158" t="s">
        <v>19</v>
      </c>
      <c r="F135" s="253" t="s">
        <v>741</v>
      </c>
      <c r="G135" s="252"/>
      <c r="H135" s="252"/>
      <c r="I135" s="252"/>
      <c r="J135" s="157"/>
      <c r="K135" s="159">
        <v>4.2720000000000002</v>
      </c>
      <c r="L135" s="157"/>
      <c r="M135" s="157"/>
      <c r="N135" s="157"/>
      <c r="O135" s="157"/>
      <c r="P135" s="157"/>
      <c r="Q135" s="157"/>
      <c r="R135" s="160"/>
      <c r="T135" s="161"/>
      <c r="U135" s="157"/>
      <c r="V135" s="157"/>
      <c r="W135" s="157"/>
      <c r="X135" s="157"/>
      <c r="Y135" s="157"/>
      <c r="Z135" s="157"/>
      <c r="AA135" s="162"/>
      <c r="AT135" s="163" t="s">
        <v>152</v>
      </c>
      <c r="AU135" s="163" t="s">
        <v>99</v>
      </c>
      <c r="AV135" s="10" t="s">
        <v>99</v>
      </c>
      <c r="AW135" s="10" t="s">
        <v>37</v>
      </c>
      <c r="AX135" s="10" t="s">
        <v>80</v>
      </c>
      <c r="AY135" s="163" t="s">
        <v>144</v>
      </c>
    </row>
    <row r="136" spans="2:65" s="11" customFormat="1" ht="22.5" customHeight="1" x14ac:dyDescent="0.3">
      <c r="B136" s="164"/>
      <c r="C136" s="165"/>
      <c r="D136" s="165"/>
      <c r="E136" s="166" t="s">
        <v>19</v>
      </c>
      <c r="F136" s="254" t="s">
        <v>155</v>
      </c>
      <c r="G136" s="255"/>
      <c r="H136" s="255"/>
      <c r="I136" s="255"/>
      <c r="J136" s="165"/>
      <c r="K136" s="167">
        <v>63.603000000000002</v>
      </c>
      <c r="L136" s="165"/>
      <c r="M136" s="165"/>
      <c r="N136" s="165"/>
      <c r="O136" s="165"/>
      <c r="P136" s="165"/>
      <c r="Q136" s="165"/>
      <c r="R136" s="168"/>
      <c r="T136" s="169"/>
      <c r="U136" s="165"/>
      <c r="V136" s="165"/>
      <c r="W136" s="165"/>
      <c r="X136" s="165"/>
      <c r="Y136" s="165"/>
      <c r="Z136" s="165"/>
      <c r="AA136" s="170"/>
      <c r="AT136" s="171" t="s">
        <v>152</v>
      </c>
      <c r="AU136" s="171" t="s">
        <v>99</v>
      </c>
      <c r="AV136" s="11" t="s">
        <v>149</v>
      </c>
      <c r="AW136" s="11" t="s">
        <v>37</v>
      </c>
      <c r="AX136" s="11" t="s">
        <v>21</v>
      </c>
      <c r="AY136" s="171" t="s">
        <v>144</v>
      </c>
    </row>
    <row r="137" spans="2:65" s="1" customFormat="1" ht="31.5" customHeight="1" x14ac:dyDescent="0.3">
      <c r="B137" s="32"/>
      <c r="C137" s="148" t="s">
        <v>159</v>
      </c>
      <c r="D137" s="148" t="s">
        <v>145</v>
      </c>
      <c r="E137" s="149" t="s">
        <v>160</v>
      </c>
      <c r="F137" s="248" t="s">
        <v>161</v>
      </c>
      <c r="G137" s="249"/>
      <c r="H137" s="249"/>
      <c r="I137" s="249"/>
      <c r="J137" s="150" t="s">
        <v>148</v>
      </c>
      <c r="K137" s="151">
        <v>63.603000000000002</v>
      </c>
      <c r="L137" s="274"/>
      <c r="M137" s="275"/>
      <c r="N137" s="250">
        <f>ROUND(L137*K137,2)</f>
        <v>0</v>
      </c>
      <c r="O137" s="249"/>
      <c r="P137" s="249"/>
      <c r="Q137" s="249"/>
      <c r="R137" s="34"/>
      <c r="T137" s="152" t="s">
        <v>19</v>
      </c>
      <c r="U137" s="41" t="s">
        <v>45</v>
      </c>
      <c r="V137" s="153">
        <v>0.27</v>
      </c>
      <c r="W137" s="153">
        <f>V137*K137</f>
        <v>17.172810000000002</v>
      </c>
      <c r="X137" s="153">
        <v>1.5699999999999999E-2</v>
      </c>
      <c r="Y137" s="153">
        <f>X137*K137</f>
        <v>0.99856709999999993</v>
      </c>
      <c r="Z137" s="153">
        <v>0</v>
      </c>
      <c r="AA137" s="154">
        <f>Z137*K137</f>
        <v>0</v>
      </c>
      <c r="AR137" s="18" t="s">
        <v>149</v>
      </c>
      <c r="AT137" s="18" t="s">
        <v>145</v>
      </c>
      <c r="AU137" s="18" t="s">
        <v>99</v>
      </c>
      <c r="AY137" s="18" t="s">
        <v>144</v>
      </c>
      <c r="BE137" s="155">
        <f>IF(U137="základní",N137,0)</f>
        <v>0</v>
      </c>
      <c r="BF137" s="155">
        <f>IF(U137="snížená",N137,0)</f>
        <v>0</v>
      </c>
      <c r="BG137" s="155">
        <f>IF(U137="zákl. přenesená",N137,0)</f>
        <v>0</v>
      </c>
      <c r="BH137" s="155">
        <f>IF(U137="sníž. přenesená",N137,0)</f>
        <v>0</v>
      </c>
      <c r="BI137" s="155">
        <f>IF(U137="nulová",N137,0)</f>
        <v>0</v>
      </c>
      <c r="BJ137" s="18" t="s">
        <v>21</v>
      </c>
      <c r="BK137" s="155">
        <f>ROUND(L137*K137,2)</f>
        <v>0</v>
      </c>
      <c r="BL137" s="18" t="s">
        <v>149</v>
      </c>
      <c r="BM137" s="18" t="s">
        <v>743</v>
      </c>
    </row>
    <row r="138" spans="2:65" s="10" customFormat="1" ht="22.5" customHeight="1" x14ac:dyDescent="0.3">
      <c r="B138" s="156"/>
      <c r="C138" s="157"/>
      <c r="D138" s="157"/>
      <c r="E138" s="158" t="s">
        <v>19</v>
      </c>
      <c r="F138" s="251" t="s">
        <v>739</v>
      </c>
      <c r="G138" s="252"/>
      <c r="H138" s="252"/>
      <c r="I138" s="252"/>
      <c r="J138" s="157"/>
      <c r="K138" s="159">
        <v>75.296999999999997</v>
      </c>
      <c r="L138" s="157"/>
      <c r="M138" s="157"/>
      <c r="N138" s="157"/>
      <c r="O138" s="157"/>
      <c r="P138" s="157"/>
      <c r="Q138" s="157"/>
      <c r="R138" s="160"/>
      <c r="T138" s="161"/>
      <c r="U138" s="157"/>
      <c r="V138" s="157"/>
      <c r="W138" s="157"/>
      <c r="X138" s="157"/>
      <c r="Y138" s="157"/>
      <c r="Z138" s="157"/>
      <c r="AA138" s="162"/>
      <c r="AT138" s="163" t="s">
        <v>152</v>
      </c>
      <c r="AU138" s="163" t="s">
        <v>99</v>
      </c>
      <c r="AV138" s="10" t="s">
        <v>99</v>
      </c>
      <c r="AW138" s="10" t="s">
        <v>37</v>
      </c>
      <c r="AX138" s="10" t="s">
        <v>80</v>
      </c>
      <c r="AY138" s="163" t="s">
        <v>144</v>
      </c>
    </row>
    <row r="139" spans="2:65" s="10" customFormat="1" ht="22.5" customHeight="1" x14ac:dyDescent="0.3">
      <c r="B139" s="156"/>
      <c r="C139" s="157"/>
      <c r="D139" s="157"/>
      <c r="E139" s="158" t="s">
        <v>19</v>
      </c>
      <c r="F139" s="253" t="s">
        <v>740</v>
      </c>
      <c r="G139" s="252"/>
      <c r="H139" s="252"/>
      <c r="I139" s="252"/>
      <c r="J139" s="157"/>
      <c r="K139" s="159">
        <v>-15.965999999999999</v>
      </c>
      <c r="L139" s="157"/>
      <c r="M139" s="157"/>
      <c r="N139" s="157"/>
      <c r="O139" s="157"/>
      <c r="P139" s="157"/>
      <c r="Q139" s="157"/>
      <c r="R139" s="160"/>
      <c r="T139" s="161"/>
      <c r="U139" s="157"/>
      <c r="V139" s="157"/>
      <c r="W139" s="157"/>
      <c r="X139" s="157"/>
      <c r="Y139" s="157"/>
      <c r="Z139" s="157"/>
      <c r="AA139" s="162"/>
      <c r="AT139" s="163" t="s">
        <v>152</v>
      </c>
      <c r="AU139" s="163" t="s">
        <v>99</v>
      </c>
      <c r="AV139" s="10" t="s">
        <v>99</v>
      </c>
      <c r="AW139" s="10" t="s">
        <v>37</v>
      </c>
      <c r="AX139" s="10" t="s">
        <v>80</v>
      </c>
      <c r="AY139" s="163" t="s">
        <v>144</v>
      </c>
    </row>
    <row r="140" spans="2:65" s="10" customFormat="1" ht="22.5" customHeight="1" x14ac:dyDescent="0.3">
      <c r="B140" s="156"/>
      <c r="C140" s="157"/>
      <c r="D140" s="157"/>
      <c r="E140" s="158" t="s">
        <v>19</v>
      </c>
      <c r="F140" s="253" t="s">
        <v>741</v>
      </c>
      <c r="G140" s="252"/>
      <c r="H140" s="252"/>
      <c r="I140" s="252"/>
      <c r="J140" s="157"/>
      <c r="K140" s="159">
        <v>4.2720000000000002</v>
      </c>
      <c r="L140" s="157"/>
      <c r="M140" s="157"/>
      <c r="N140" s="157"/>
      <c r="O140" s="157"/>
      <c r="P140" s="157"/>
      <c r="Q140" s="157"/>
      <c r="R140" s="160"/>
      <c r="T140" s="161"/>
      <c r="U140" s="157"/>
      <c r="V140" s="157"/>
      <c r="W140" s="157"/>
      <c r="X140" s="157"/>
      <c r="Y140" s="157"/>
      <c r="Z140" s="157"/>
      <c r="AA140" s="162"/>
      <c r="AT140" s="163" t="s">
        <v>152</v>
      </c>
      <c r="AU140" s="163" t="s">
        <v>99</v>
      </c>
      <c r="AV140" s="10" t="s">
        <v>99</v>
      </c>
      <c r="AW140" s="10" t="s">
        <v>37</v>
      </c>
      <c r="AX140" s="10" t="s">
        <v>80</v>
      </c>
      <c r="AY140" s="163" t="s">
        <v>144</v>
      </c>
    </row>
    <row r="141" spans="2:65" s="11" customFormat="1" ht="22.5" customHeight="1" x14ac:dyDescent="0.3">
      <c r="B141" s="164"/>
      <c r="C141" s="165"/>
      <c r="D141" s="165"/>
      <c r="E141" s="166" t="s">
        <v>19</v>
      </c>
      <c r="F141" s="254" t="s">
        <v>155</v>
      </c>
      <c r="G141" s="255"/>
      <c r="H141" s="255"/>
      <c r="I141" s="255"/>
      <c r="J141" s="165"/>
      <c r="K141" s="167">
        <v>63.603000000000002</v>
      </c>
      <c r="L141" s="165"/>
      <c r="M141" s="165"/>
      <c r="N141" s="165"/>
      <c r="O141" s="165"/>
      <c r="P141" s="165"/>
      <c r="Q141" s="165"/>
      <c r="R141" s="168"/>
      <c r="T141" s="169"/>
      <c r="U141" s="165"/>
      <c r="V141" s="165"/>
      <c r="W141" s="165"/>
      <c r="X141" s="165"/>
      <c r="Y141" s="165"/>
      <c r="Z141" s="165"/>
      <c r="AA141" s="170"/>
      <c r="AT141" s="171" t="s">
        <v>152</v>
      </c>
      <c r="AU141" s="171" t="s">
        <v>99</v>
      </c>
      <c r="AV141" s="11" t="s">
        <v>149</v>
      </c>
      <c r="AW141" s="11" t="s">
        <v>37</v>
      </c>
      <c r="AX141" s="11" t="s">
        <v>21</v>
      </c>
      <c r="AY141" s="171" t="s">
        <v>144</v>
      </c>
    </row>
    <row r="142" spans="2:65" s="1" customFormat="1" ht="31.5" customHeight="1" x14ac:dyDescent="0.3">
      <c r="B142" s="32"/>
      <c r="C142" s="148" t="s">
        <v>149</v>
      </c>
      <c r="D142" s="148" t="s">
        <v>145</v>
      </c>
      <c r="E142" s="149" t="s">
        <v>163</v>
      </c>
      <c r="F142" s="248" t="s">
        <v>164</v>
      </c>
      <c r="G142" s="249"/>
      <c r="H142" s="249"/>
      <c r="I142" s="249"/>
      <c r="J142" s="150" t="s">
        <v>148</v>
      </c>
      <c r="K142" s="151">
        <v>1.0720000000000001</v>
      </c>
      <c r="L142" s="274"/>
      <c r="M142" s="275"/>
      <c r="N142" s="250">
        <f>ROUND(L142*K142,2)</f>
        <v>0</v>
      </c>
      <c r="O142" s="249"/>
      <c r="P142" s="249"/>
      <c r="Q142" s="249"/>
      <c r="R142" s="34"/>
      <c r="T142" s="152" t="s">
        <v>19</v>
      </c>
      <c r="U142" s="41" t="s">
        <v>45</v>
      </c>
      <c r="V142" s="153">
        <v>0.48</v>
      </c>
      <c r="W142" s="153">
        <f>V142*K142</f>
        <v>0.51456000000000002</v>
      </c>
      <c r="X142" s="153">
        <v>7.102E-2</v>
      </c>
      <c r="Y142" s="153">
        <f>X142*K142</f>
        <v>7.6133440000000011E-2</v>
      </c>
      <c r="Z142" s="153">
        <v>0</v>
      </c>
      <c r="AA142" s="154">
        <f>Z142*K142</f>
        <v>0</v>
      </c>
      <c r="AR142" s="18" t="s">
        <v>149</v>
      </c>
      <c r="AT142" s="18" t="s">
        <v>145</v>
      </c>
      <c r="AU142" s="18" t="s">
        <v>99</v>
      </c>
      <c r="AY142" s="18" t="s">
        <v>144</v>
      </c>
      <c r="BE142" s="155">
        <f>IF(U142="základní",N142,0)</f>
        <v>0</v>
      </c>
      <c r="BF142" s="155">
        <f>IF(U142="snížená",N142,0)</f>
        <v>0</v>
      </c>
      <c r="BG142" s="155">
        <f>IF(U142="zákl. přenesená",N142,0)</f>
        <v>0</v>
      </c>
      <c r="BH142" s="155">
        <f>IF(U142="sníž. přenesená",N142,0)</f>
        <v>0</v>
      </c>
      <c r="BI142" s="155">
        <f>IF(U142="nulová",N142,0)</f>
        <v>0</v>
      </c>
      <c r="BJ142" s="18" t="s">
        <v>21</v>
      </c>
      <c r="BK142" s="155">
        <f>ROUND(L142*K142,2)</f>
        <v>0</v>
      </c>
      <c r="BL142" s="18" t="s">
        <v>149</v>
      </c>
      <c r="BM142" s="18" t="s">
        <v>744</v>
      </c>
    </row>
    <row r="143" spans="2:65" s="10" customFormat="1" ht="22.5" customHeight="1" x14ac:dyDescent="0.3">
      <c r="B143" s="156"/>
      <c r="C143" s="157"/>
      <c r="D143" s="157"/>
      <c r="E143" s="158" t="s">
        <v>19</v>
      </c>
      <c r="F143" s="251" t="s">
        <v>745</v>
      </c>
      <c r="G143" s="252"/>
      <c r="H143" s="252"/>
      <c r="I143" s="252"/>
      <c r="J143" s="157"/>
      <c r="K143" s="159">
        <v>1.0720000000000001</v>
      </c>
      <c r="L143" s="157"/>
      <c r="M143" s="157"/>
      <c r="N143" s="157"/>
      <c r="O143" s="157"/>
      <c r="P143" s="157"/>
      <c r="Q143" s="157"/>
      <c r="R143" s="160"/>
      <c r="T143" s="161"/>
      <c r="U143" s="157"/>
      <c r="V143" s="157"/>
      <c r="W143" s="157"/>
      <c r="X143" s="157"/>
      <c r="Y143" s="157"/>
      <c r="Z143" s="157"/>
      <c r="AA143" s="162"/>
      <c r="AT143" s="163" t="s">
        <v>152</v>
      </c>
      <c r="AU143" s="163" t="s">
        <v>99</v>
      </c>
      <c r="AV143" s="10" t="s">
        <v>99</v>
      </c>
      <c r="AW143" s="10" t="s">
        <v>37</v>
      </c>
      <c r="AX143" s="10" t="s">
        <v>21</v>
      </c>
      <c r="AY143" s="163" t="s">
        <v>144</v>
      </c>
    </row>
    <row r="144" spans="2:65" s="1" customFormat="1" ht="31.5" customHeight="1" x14ac:dyDescent="0.3">
      <c r="B144" s="32"/>
      <c r="C144" s="148" t="s">
        <v>168</v>
      </c>
      <c r="D144" s="148" t="s">
        <v>145</v>
      </c>
      <c r="E144" s="149" t="s">
        <v>169</v>
      </c>
      <c r="F144" s="248" t="s">
        <v>170</v>
      </c>
      <c r="G144" s="249"/>
      <c r="H144" s="249"/>
      <c r="I144" s="249"/>
      <c r="J144" s="150" t="s">
        <v>148</v>
      </c>
      <c r="K144" s="151">
        <v>1.0720000000000001</v>
      </c>
      <c r="L144" s="274"/>
      <c r="M144" s="275"/>
      <c r="N144" s="250">
        <f>ROUND(L144*K144,2)</f>
        <v>0</v>
      </c>
      <c r="O144" s="249"/>
      <c r="P144" s="249"/>
      <c r="Q144" s="249"/>
      <c r="R144" s="34"/>
      <c r="T144" s="152" t="s">
        <v>19</v>
      </c>
      <c r="U144" s="41" t="s">
        <v>45</v>
      </c>
      <c r="V144" s="153">
        <v>0.56999999999999995</v>
      </c>
      <c r="W144" s="153">
        <f>V144*K144</f>
        <v>0.61104000000000003</v>
      </c>
      <c r="X144" s="153">
        <v>9.3359999999999999E-2</v>
      </c>
      <c r="Y144" s="153">
        <f>X144*K144</f>
        <v>0.10008192</v>
      </c>
      <c r="Z144" s="153">
        <v>0</v>
      </c>
      <c r="AA144" s="154">
        <f>Z144*K144</f>
        <v>0</v>
      </c>
      <c r="AR144" s="18" t="s">
        <v>149</v>
      </c>
      <c r="AT144" s="18" t="s">
        <v>145</v>
      </c>
      <c r="AU144" s="18" t="s">
        <v>99</v>
      </c>
      <c r="AY144" s="18" t="s">
        <v>144</v>
      </c>
      <c r="BE144" s="155">
        <f>IF(U144="základní",N144,0)</f>
        <v>0</v>
      </c>
      <c r="BF144" s="155">
        <f>IF(U144="snížená",N144,0)</f>
        <v>0</v>
      </c>
      <c r="BG144" s="155">
        <f>IF(U144="zákl. přenesená",N144,0)</f>
        <v>0</v>
      </c>
      <c r="BH144" s="155">
        <f>IF(U144="sníž. přenesená",N144,0)</f>
        <v>0</v>
      </c>
      <c r="BI144" s="155">
        <f>IF(U144="nulová",N144,0)</f>
        <v>0</v>
      </c>
      <c r="BJ144" s="18" t="s">
        <v>21</v>
      </c>
      <c r="BK144" s="155">
        <f>ROUND(L144*K144,2)</f>
        <v>0</v>
      </c>
      <c r="BL144" s="18" t="s">
        <v>149</v>
      </c>
      <c r="BM144" s="18" t="s">
        <v>746</v>
      </c>
    </row>
    <row r="145" spans="2:65" s="10" customFormat="1" ht="22.5" customHeight="1" x14ac:dyDescent="0.3">
      <c r="B145" s="156"/>
      <c r="C145" s="157"/>
      <c r="D145" s="157"/>
      <c r="E145" s="158" t="s">
        <v>19</v>
      </c>
      <c r="F145" s="251" t="s">
        <v>745</v>
      </c>
      <c r="G145" s="252"/>
      <c r="H145" s="252"/>
      <c r="I145" s="252"/>
      <c r="J145" s="157"/>
      <c r="K145" s="159">
        <v>1.0720000000000001</v>
      </c>
      <c r="L145" s="157"/>
      <c r="M145" s="157"/>
      <c r="N145" s="157"/>
      <c r="O145" s="157"/>
      <c r="P145" s="157"/>
      <c r="Q145" s="157"/>
      <c r="R145" s="160"/>
      <c r="T145" s="161"/>
      <c r="U145" s="157"/>
      <c r="V145" s="157"/>
      <c r="W145" s="157"/>
      <c r="X145" s="157"/>
      <c r="Y145" s="157"/>
      <c r="Z145" s="157"/>
      <c r="AA145" s="162"/>
      <c r="AT145" s="163" t="s">
        <v>152</v>
      </c>
      <c r="AU145" s="163" t="s">
        <v>99</v>
      </c>
      <c r="AV145" s="10" t="s">
        <v>99</v>
      </c>
      <c r="AW145" s="10" t="s">
        <v>37</v>
      </c>
      <c r="AX145" s="10" t="s">
        <v>21</v>
      </c>
      <c r="AY145" s="163" t="s">
        <v>144</v>
      </c>
    </row>
    <row r="146" spans="2:65" s="9" customFormat="1" ht="29.85" customHeight="1" x14ac:dyDescent="0.3">
      <c r="B146" s="137"/>
      <c r="C146" s="138"/>
      <c r="D146" s="147" t="s">
        <v>115</v>
      </c>
      <c r="E146" s="147"/>
      <c r="F146" s="147"/>
      <c r="G146" s="147"/>
      <c r="H146" s="147"/>
      <c r="I146" s="147"/>
      <c r="J146" s="147"/>
      <c r="K146" s="147"/>
      <c r="L146" s="147"/>
      <c r="M146" s="147"/>
      <c r="N146" s="267">
        <f>BK146</f>
        <v>0</v>
      </c>
      <c r="O146" s="268"/>
      <c r="P146" s="268"/>
      <c r="Q146" s="268"/>
      <c r="R146" s="140"/>
      <c r="T146" s="141"/>
      <c r="U146" s="138"/>
      <c r="V146" s="138"/>
      <c r="W146" s="142">
        <f>SUM(W147:W154)</f>
        <v>53.351562000000001</v>
      </c>
      <c r="X146" s="138"/>
      <c r="Y146" s="142">
        <f>SUM(Y147:Y154)</f>
        <v>1.084018E-2</v>
      </c>
      <c r="Z146" s="138"/>
      <c r="AA146" s="143">
        <f>SUM(AA147:AA154)</f>
        <v>5.8120200000000004</v>
      </c>
      <c r="AR146" s="144" t="s">
        <v>21</v>
      </c>
      <c r="AT146" s="145" t="s">
        <v>79</v>
      </c>
      <c r="AU146" s="145" t="s">
        <v>21</v>
      </c>
      <c r="AY146" s="144" t="s">
        <v>144</v>
      </c>
      <c r="BK146" s="146">
        <f>SUM(BK147:BK154)</f>
        <v>0</v>
      </c>
    </row>
    <row r="147" spans="2:65" s="1" customFormat="1" ht="44.25" customHeight="1" x14ac:dyDescent="0.3">
      <c r="B147" s="32"/>
      <c r="C147" s="148" t="s">
        <v>173</v>
      </c>
      <c r="D147" s="148" t="s">
        <v>145</v>
      </c>
      <c r="E147" s="149" t="s">
        <v>575</v>
      </c>
      <c r="F147" s="248" t="s">
        <v>576</v>
      </c>
      <c r="G147" s="249"/>
      <c r="H147" s="249"/>
      <c r="I147" s="249"/>
      <c r="J147" s="150" t="s">
        <v>148</v>
      </c>
      <c r="K147" s="151">
        <v>63.186</v>
      </c>
      <c r="L147" s="274"/>
      <c r="M147" s="275"/>
      <c r="N147" s="250">
        <f>ROUND(L147*K147,2)</f>
        <v>0</v>
      </c>
      <c r="O147" s="249"/>
      <c r="P147" s="249"/>
      <c r="Q147" s="249"/>
      <c r="R147" s="34"/>
      <c r="T147" s="152" t="s">
        <v>19</v>
      </c>
      <c r="U147" s="41" t="s">
        <v>45</v>
      </c>
      <c r="V147" s="153">
        <v>0.105</v>
      </c>
      <c r="W147" s="153">
        <f>V147*K147</f>
        <v>6.6345299999999998</v>
      </c>
      <c r="X147" s="153">
        <v>1.2999999999999999E-4</v>
      </c>
      <c r="Y147" s="153">
        <f>X147*K147</f>
        <v>8.2141799999999997E-3</v>
      </c>
      <c r="Z147" s="153">
        <v>0</v>
      </c>
      <c r="AA147" s="154">
        <f>Z147*K147</f>
        <v>0</v>
      </c>
      <c r="AR147" s="18" t="s">
        <v>149</v>
      </c>
      <c r="AT147" s="18" t="s">
        <v>145</v>
      </c>
      <c r="AU147" s="18" t="s">
        <v>99</v>
      </c>
      <c r="AY147" s="18" t="s">
        <v>144</v>
      </c>
      <c r="BE147" s="155">
        <f>IF(U147="základní",N147,0)</f>
        <v>0</v>
      </c>
      <c r="BF147" s="155">
        <f>IF(U147="snížená",N147,0)</f>
        <v>0</v>
      </c>
      <c r="BG147" s="155">
        <f>IF(U147="zákl. přenesená",N147,0)</f>
        <v>0</v>
      </c>
      <c r="BH147" s="155">
        <f>IF(U147="sníž. přenesená",N147,0)</f>
        <v>0</v>
      </c>
      <c r="BI147" s="155">
        <f>IF(U147="nulová",N147,0)</f>
        <v>0</v>
      </c>
      <c r="BJ147" s="18" t="s">
        <v>21</v>
      </c>
      <c r="BK147" s="155">
        <f>ROUND(L147*K147,2)</f>
        <v>0</v>
      </c>
      <c r="BL147" s="18" t="s">
        <v>149</v>
      </c>
      <c r="BM147" s="18" t="s">
        <v>747</v>
      </c>
    </row>
    <row r="148" spans="2:65" s="10" customFormat="1" ht="22.5" customHeight="1" x14ac:dyDescent="0.3">
      <c r="B148" s="156"/>
      <c r="C148" s="157"/>
      <c r="D148" s="157"/>
      <c r="E148" s="158" t="s">
        <v>19</v>
      </c>
      <c r="F148" s="251" t="s">
        <v>748</v>
      </c>
      <c r="G148" s="252"/>
      <c r="H148" s="252"/>
      <c r="I148" s="252"/>
      <c r="J148" s="157"/>
      <c r="K148" s="159">
        <v>63.186</v>
      </c>
      <c r="L148" s="157"/>
      <c r="M148" s="157"/>
      <c r="N148" s="157"/>
      <c r="O148" s="157"/>
      <c r="P148" s="157"/>
      <c r="Q148" s="157"/>
      <c r="R148" s="160"/>
      <c r="T148" s="161"/>
      <c r="U148" s="157"/>
      <c r="V148" s="157"/>
      <c r="W148" s="157"/>
      <c r="X148" s="157"/>
      <c r="Y148" s="157"/>
      <c r="Z148" s="157"/>
      <c r="AA148" s="162"/>
      <c r="AT148" s="163" t="s">
        <v>152</v>
      </c>
      <c r="AU148" s="163" t="s">
        <v>99</v>
      </c>
      <c r="AV148" s="10" t="s">
        <v>99</v>
      </c>
      <c r="AW148" s="10" t="s">
        <v>37</v>
      </c>
      <c r="AX148" s="10" t="s">
        <v>21</v>
      </c>
      <c r="AY148" s="163" t="s">
        <v>144</v>
      </c>
    </row>
    <row r="149" spans="2:65" s="1" customFormat="1" ht="31.5" customHeight="1" x14ac:dyDescent="0.3">
      <c r="B149" s="32"/>
      <c r="C149" s="148" t="s">
        <v>182</v>
      </c>
      <c r="D149" s="148" t="s">
        <v>145</v>
      </c>
      <c r="E149" s="149" t="s">
        <v>174</v>
      </c>
      <c r="F149" s="248" t="s">
        <v>175</v>
      </c>
      <c r="G149" s="249"/>
      <c r="H149" s="249"/>
      <c r="I149" s="249"/>
      <c r="J149" s="150" t="s">
        <v>148</v>
      </c>
      <c r="K149" s="151">
        <v>65.650000000000006</v>
      </c>
      <c r="L149" s="274"/>
      <c r="M149" s="275"/>
      <c r="N149" s="250">
        <f>ROUND(L149*K149,2)</f>
        <v>0</v>
      </c>
      <c r="O149" s="249"/>
      <c r="P149" s="249"/>
      <c r="Q149" s="249"/>
      <c r="R149" s="34"/>
      <c r="T149" s="152" t="s">
        <v>19</v>
      </c>
      <c r="U149" s="41" t="s">
        <v>45</v>
      </c>
      <c r="V149" s="153">
        <v>0.308</v>
      </c>
      <c r="W149" s="153">
        <f>V149*K149</f>
        <v>20.220200000000002</v>
      </c>
      <c r="X149" s="153">
        <v>4.0000000000000003E-5</v>
      </c>
      <c r="Y149" s="153">
        <f>X149*K149</f>
        <v>2.6260000000000003E-3</v>
      </c>
      <c r="Z149" s="153">
        <v>0</v>
      </c>
      <c r="AA149" s="154">
        <f>Z149*K149</f>
        <v>0</v>
      </c>
      <c r="AR149" s="18" t="s">
        <v>149</v>
      </c>
      <c r="AT149" s="18" t="s">
        <v>145</v>
      </c>
      <c r="AU149" s="18" t="s">
        <v>99</v>
      </c>
      <c r="AY149" s="18" t="s">
        <v>144</v>
      </c>
      <c r="BE149" s="155">
        <f>IF(U149="základní",N149,0)</f>
        <v>0</v>
      </c>
      <c r="BF149" s="155">
        <f>IF(U149="snížená",N149,0)</f>
        <v>0</v>
      </c>
      <c r="BG149" s="155">
        <f>IF(U149="zákl. přenesená",N149,0)</f>
        <v>0</v>
      </c>
      <c r="BH149" s="155">
        <f>IF(U149="sníž. přenesená",N149,0)</f>
        <v>0</v>
      </c>
      <c r="BI149" s="155">
        <f>IF(U149="nulová",N149,0)</f>
        <v>0</v>
      </c>
      <c r="BJ149" s="18" t="s">
        <v>21</v>
      </c>
      <c r="BK149" s="155">
        <f>ROUND(L149*K149,2)</f>
        <v>0</v>
      </c>
      <c r="BL149" s="18" t="s">
        <v>149</v>
      </c>
      <c r="BM149" s="18" t="s">
        <v>749</v>
      </c>
    </row>
    <row r="150" spans="2:65" s="10" customFormat="1" ht="31.5" customHeight="1" x14ac:dyDescent="0.3">
      <c r="B150" s="156"/>
      <c r="C150" s="157"/>
      <c r="D150" s="157"/>
      <c r="E150" s="158" t="s">
        <v>19</v>
      </c>
      <c r="F150" s="251" t="s">
        <v>750</v>
      </c>
      <c r="G150" s="252"/>
      <c r="H150" s="252"/>
      <c r="I150" s="252"/>
      <c r="J150" s="157"/>
      <c r="K150" s="159">
        <v>65.650000000000006</v>
      </c>
      <c r="L150" s="157"/>
      <c r="M150" s="157"/>
      <c r="N150" s="157"/>
      <c r="O150" s="157"/>
      <c r="P150" s="157"/>
      <c r="Q150" s="157"/>
      <c r="R150" s="160"/>
      <c r="T150" s="161"/>
      <c r="U150" s="157"/>
      <c r="V150" s="157"/>
      <c r="W150" s="157"/>
      <c r="X150" s="157"/>
      <c r="Y150" s="157"/>
      <c r="Z150" s="157"/>
      <c r="AA150" s="162"/>
      <c r="AT150" s="163" t="s">
        <v>152</v>
      </c>
      <c r="AU150" s="163" t="s">
        <v>99</v>
      </c>
      <c r="AV150" s="10" t="s">
        <v>99</v>
      </c>
      <c r="AW150" s="10" t="s">
        <v>37</v>
      </c>
      <c r="AX150" s="10" t="s">
        <v>21</v>
      </c>
      <c r="AY150" s="163" t="s">
        <v>144</v>
      </c>
    </row>
    <row r="151" spans="2:65" s="1" customFormat="1" ht="31.5" customHeight="1" x14ac:dyDescent="0.3">
      <c r="B151" s="32"/>
      <c r="C151" s="148" t="s">
        <v>191</v>
      </c>
      <c r="D151" s="148" t="s">
        <v>145</v>
      </c>
      <c r="E151" s="149" t="s">
        <v>179</v>
      </c>
      <c r="F151" s="248" t="s">
        <v>180</v>
      </c>
      <c r="G151" s="249"/>
      <c r="H151" s="249"/>
      <c r="I151" s="249"/>
      <c r="J151" s="150" t="s">
        <v>148</v>
      </c>
      <c r="K151" s="151">
        <v>65.650000000000006</v>
      </c>
      <c r="L151" s="274"/>
      <c r="M151" s="275"/>
      <c r="N151" s="250">
        <f>ROUND(L151*K151,2)</f>
        <v>0</v>
      </c>
      <c r="O151" s="249"/>
      <c r="P151" s="249"/>
      <c r="Q151" s="249"/>
      <c r="R151" s="34"/>
      <c r="T151" s="152" t="s">
        <v>19</v>
      </c>
      <c r="U151" s="41" t="s">
        <v>45</v>
      </c>
      <c r="V151" s="153">
        <v>0.13900000000000001</v>
      </c>
      <c r="W151" s="153">
        <f>V151*K151</f>
        <v>9.125350000000001</v>
      </c>
      <c r="X151" s="153">
        <v>0</v>
      </c>
      <c r="Y151" s="153">
        <f>X151*K151</f>
        <v>0</v>
      </c>
      <c r="Z151" s="153">
        <v>0</v>
      </c>
      <c r="AA151" s="154">
        <f>Z151*K151</f>
        <v>0</v>
      </c>
      <c r="AR151" s="18" t="s">
        <v>149</v>
      </c>
      <c r="AT151" s="18" t="s">
        <v>145</v>
      </c>
      <c r="AU151" s="18" t="s">
        <v>99</v>
      </c>
      <c r="AY151" s="18" t="s">
        <v>144</v>
      </c>
      <c r="BE151" s="155">
        <f>IF(U151="základní",N151,0)</f>
        <v>0</v>
      </c>
      <c r="BF151" s="155">
        <f>IF(U151="snížená",N151,0)</f>
        <v>0</v>
      </c>
      <c r="BG151" s="155">
        <f>IF(U151="zákl. přenesená",N151,0)</f>
        <v>0</v>
      </c>
      <c r="BH151" s="155">
        <f>IF(U151="sníž. přenesená",N151,0)</f>
        <v>0</v>
      </c>
      <c r="BI151" s="155">
        <f>IF(U151="nulová",N151,0)</f>
        <v>0</v>
      </c>
      <c r="BJ151" s="18" t="s">
        <v>21</v>
      </c>
      <c r="BK151" s="155">
        <f>ROUND(L151*K151,2)</f>
        <v>0</v>
      </c>
      <c r="BL151" s="18" t="s">
        <v>149</v>
      </c>
      <c r="BM151" s="18" t="s">
        <v>751</v>
      </c>
    </row>
    <row r="152" spans="2:65" s="10" customFormat="1" ht="31.5" customHeight="1" x14ac:dyDescent="0.3">
      <c r="B152" s="156"/>
      <c r="C152" s="157"/>
      <c r="D152" s="157"/>
      <c r="E152" s="158" t="s">
        <v>19</v>
      </c>
      <c r="F152" s="251" t="s">
        <v>750</v>
      </c>
      <c r="G152" s="252"/>
      <c r="H152" s="252"/>
      <c r="I152" s="252"/>
      <c r="J152" s="157"/>
      <c r="K152" s="159">
        <v>65.650000000000006</v>
      </c>
      <c r="L152" s="157"/>
      <c r="M152" s="157"/>
      <c r="N152" s="157"/>
      <c r="O152" s="157"/>
      <c r="P152" s="157"/>
      <c r="Q152" s="157"/>
      <c r="R152" s="160"/>
      <c r="T152" s="161"/>
      <c r="U152" s="157"/>
      <c r="V152" s="157"/>
      <c r="W152" s="157"/>
      <c r="X152" s="157"/>
      <c r="Y152" s="157"/>
      <c r="Z152" s="157"/>
      <c r="AA152" s="162"/>
      <c r="AT152" s="163" t="s">
        <v>152</v>
      </c>
      <c r="AU152" s="163" t="s">
        <v>99</v>
      </c>
      <c r="AV152" s="10" t="s">
        <v>99</v>
      </c>
      <c r="AW152" s="10" t="s">
        <v>37</v>
      </c>
      <c r="AX152" s="10" t="s">
        <v>21</v>
      </c>
      <c r="AY152" s="163" t="s">
        <v>144</v>
      </c>
    </row>
    <row r="153" spans="2:65" s="1" customFormat="1" ht="31.5" customHeight="1" x14ac:dyDescent="0.3">
      <c r="B153" s="32"/>
      <c r="C153" s="148" t="s">
        <v>196</v>
      </c>
      <c r="D153" s="148" t="s">
        <v>145</v>
      </c>
      <c r="E153" s="149" t="s">
        <v>183</v>
      </c>
      <c r="F153" s="248" t="s">
        <v>184</v>
      </c>
      <c r="G153" s="249"/>
      <c r="H153" s="249"/>
      <c r="I153" s="249"/>
      <c r="J153" s="150" t="s">
        <v>148</v>
      </c>
      <c r="K153" s="151">
        <v>64.578000000000003</v>
      </c>
      <c r="L153" s="274"/>
      <c r="M153" s="275"/>
      <c r="N153" s="250">
        <f>ROUND(L153*K153,2)</f>
        <v>0</v>
      </c>
      <c r="O153" s="249"/>
      <c r="P153" s="249"/>
      <c r="Q153" s="249"/>
      <c r="R153" s="34"/>
      <c r="T153" s="152" t="s">
        <v>19</v>
      </c>
      <c r="U153" s="41" t="s">
        <v>45</v>
      </c>
      <c r="V153" s="153">
        <v>0.26900000000000002</v>
      </c>
      <c r="W153" s="153">
        <f>V153*K153</f>
        <v>17.371482</v>
      </c>
      <c r="X153" s="153">
        <v>0</v>
      </c>
      <c r="Y153" s="153">
        <f>X153*K153</f>
        <v>0</v>
      </c>
      <c r="Z153" s="153">
        <v>0.09</v>
      </c>
      <c r="AA153" s="154">
        <f>Z153*K153</f>
        <v>5.8120200000000004</v>
      </c>
      <c r="AR153" s="18" t="s">
        <v>149</v>
      </c>
      <c r="AT153" s="18" t="s">
        <v>145</v>
      </c>
      <c r="AU153" s="18" t="s">
        <v>99</v>
      </c>
      <c r="AY153" s="18" t="s">
        <v>144</v>
      </c>
      <c r="BE153" s="155">
        <f>IF(U153="základní",N153,0)</f>
        <v>0</v>
      </c>
      <c r="BF153" s="155">
        <f>IF(U153="snížená",N153,0)</f>
        <v>0</v>
      </c>
      <c r="BG153" s="155">
        <f>IF(U153="zákl. přenesená",N153,0)</f>
        <v>0</v>
      </c>
      <c r="BH153" s="155">
        <f>IF(U153="sníž. přenesená",N153,0)</f>
        <v>0</v>
      </c>
      <c r="BI153" s="155">
        <f>IF(U153="nulová",N153,0)</f>
        <v>0</v>
      </c>
      <c r="BJ153" s="18" t="s">
        <v>21</v>
      </c>
      <c r="BK153" s="155">
        <f>ROUND(L153*K153,2)</f>
        <v>0</v>
      </c>
      <c r="BL153" s="18" t="s">
        <v>149</v>
      </c>
      <c r="BM153" s="18" t="s">
        <v>752</v>
      </c>
    </row>
    <row r="154" spans="2:65" s="10" customFormat="1" ht="22.5" customHeight="1" x14ac:dyDescent="0.3">
      <c r="B154" s="156"/>
      <c r="C154" s="157"/>
      <c r="D154" s="157"/>
      <c r="E154" s="158" t="s">
        <v>19</v>
      </c>
      <c r="F154" s="251" t="s">
        <v>753</v>
      </c>
      <c r="G154" s="252"/>
      <c r="H154" s="252"/>
      <c r="I154" s="252"/>
      <c r="J154" s="157"/>
      <c r="K154" s="159">
        <v>64.578000000000003</v>
      </c>
      <c r="L154" s="157"/>
      <c r="M154" s="157"/>
      <c r="N154" s="157"/>
      <c r="O154" s="157"/>
      <c r="P154" s="157"/>
      <c r="Q154" s="157"/>
      <c r="R154" s="160"/>
      <c r="T154" s="161"/>
      <c r="U154" s="157"/>
      <c r="V154" s="157"/>
      <c r="W154" s="157"/>
      <c r="X154" s="157"/>
      <c r="Y154" s="157"/>
      <c r="Z154" s="157"/>
      <c r="AA154" s="162"/>
      <c r="AT154" s="163" t="s">
        <v>152</v>
      </c>
      <c r="AU154" s="163" t="s">
        <v>99</v>
      </c>
      <c r="AV154" s="10" t="s">
        <v>99</v>
      </c>
      <c r="AW154" s="10" t="s">
        <v>37</v>
      </c>
      <c r="AX154" s="10" t="s">
        <v>21</v>
      </c>
      <c r="AY154" s="163" t="s">
        <v>144</v>
      </c>
    </row>
    <row r="155" spans="2:65" s="9" customFormat="1" ht="29.85" customHeight="1" x14ac:dyDescent="0.3">
      <c r="B155" s="137"/>
      <c r="C155" s="138"/>
      <c r="D155" s="147" t="s">
        <v>116</v>
      </c>
      <c r="E155" s="147"/>
      <c r="F155" s="147"/>
      <c r="G155" s="147"/>
      <c r="H155" s="147"/>
      <c r="I155" s="147"/>
      <c r="J155" s="147"/>
      <c r="K155" s="147"/>
      <c r="L155" s="147"/>
      <c r="M155" s="147"/>
      <c r="N155" s="267">
        <f>BK155</f>
        <v>0</v>
      </c>
      <c r="O155" s="268"/>
      <c r="P155" s="268"/>
      <c r="Q155" s="268"/>
      <c r="R155" s="140"/>
      <c r="T155" s="141"/>
      <c r="U155" s="138"/>
      <c r="V155" s="138"/>
      <c r="W155" s="142">
        <f>SUM(W156:W162)</f>
        <v>81.392890000000008</v>
      </c>
      <c r="X155" s="138"/>
      <c r="Y155" s="142">
        <f>SUM(Y156:Y162)</f>
        <v>0</v>
      </c>
      <c r="Z155" s="138"/>
      <c r="AA155" s="143">
        <f>SUM(AA156:AA162)</f>
        <v>0</v>
      </c>
      <c r="AR155" s="144" t="s">
        <v>21</v>
      </c>
      <c r="AT155" s="145" t="s">
        <v>79</v>
      </c>
      <c r="AU155" s="145" t="s">
        <v>21</v>
      </c>
      <c r="AY155" s="144" t="s">
        <v>144</v>
      </c>
      <c r="BK155" s="146">
        <f>SUM(BK156:BK162)</f>
        <v>0</v>
      </c>
    </row>
    <row r="156" spans="2:65" s="1" customFormat="1" ht="31.5" customHeight="1" x14ac:dyDescent="0.3">
      <c r="B156" s="32"/>
      <c r="C156" s="148" t="s">
        <v>25</v>
      </c>
      <c r="D156" s="148" t="s">
        <v>145</v>
      </c>
      <c r="E156" s="149" t="s">
        <v>192</v>
      </c>
      <c r="F156" s="248" t="s">
        <v>193</v>
      </c>
      <c r="G156" s="249"/>
      <c r="H156" s="249"/>
      <c r="I156" s="249"/>
      <c r="J156" s="150" t="s">
        <v>194</v>
      </c>
      <c r="K156" s="151">
        <v>6.91</v>
      </c>
      <c r="L156" s="274"/>
      <c r="M156" s="275"/>
      <c r="N156" s="250">
        <f t="shared" ref="N156:N162" si="0">ROUND(L156*K156,2)</f>
        <v>0</v>
      </c>
      <c r="O156" s="249"/>
      <c r="P156" s="249"/>
      <c r="Q156" s="249"/>
      <c r="R156" s="34"/>
      <c r="T156" s="152" t="s">
        <v>19</v>
      </c>
      <c r="U156" s="41" t="s">
        <v>45</v>
      </c>
      <c r="V156" s="153">
        <v>10.3</v>
      </c>
      <c r="W156" s="153">
        <f t="shared" ref="W156:W162" si="1">V156*K156</f>
        <v>71.173000000000002</v>
      </c>
      <c r="X156" s="153">
        <v>0</v>
      </c>
      <c r="Y156" s="153">
        <f t="shared" ref="Y156:Y162" si="2">X156*K156</f>
        <v>0</v>
      </c>
      <c r="Z156" s="153">
        <v>0</v>
      </c>
      <c r="AA156" s="154">
        <f t="shared" ref="AA156:AA162" si="3">Z156*K156</f>
        <v>0</v>
      </c>
      <c r="AR156" s="18" t="s">
        <v>149</v>
      </c>
      <c r="AT156" s="18" t="s">
        <v>145</v>
      </c>
      <c r="AU156" s="18" t="s">
        <v>99</v>
      </c>
      <c r="AY156" s="18" t="s">
        <v>144</v>
      </c>
      <c r="BE156" s="155">
        <f t="shared" ref="BE156:BE162" si="4">IF(U156="základní",N156,0)</f>
        <v>0</v>
      </c>
      <c r="BF156" s="155">
        <f t="shared" ref="BF156:BF162" si="5">IF(U156="snížená",N156,0)</f>
        <v>0</v>
      </c>
      <c r="BG156" s="155">
        <f t="shared" ref="BG156:BG162" si="6">IF(U156="zákl. přenesená",N156,0)</f>
        <v>0</v>
      </c>
      <c r="BH156" s="155">
        <f t="shared" ref="BH156:BH162" si="7">IF(U156="sníž. přenesená",N156,0)</f>
        <v>0</v>
      </c>
      <c r="BI156" s="155">
        <f t="shared" ref="BI156:BI162" si="8">IF(U156="nulová",N156,0)</f>
        <v>0</v>
      </c>
      <c r="BJ156" s="18" t="s">
        <v>21</v>
      </c>
      <c r="BK156" s="155">
        <f t="shared" ref="BK156:BK162" si="9">ROUND(L156*K156,2)</f>
        <v>0</v>
      </c>
      <c r="BL156" s="18" t="s">
        <v>149</v>
      </c>
      <c r="BM156" s="18" t="s">
        <v>754</v>
      </c>
    </row>
    <row r="157" spans="2:65" s="1" customFormat="1" ht="44.25" customHeight="1" x14ac:dyDescent="0.3">
      <c r="B157" s="32"/>
      <c r="C157" s="148" t="s">
        <v>203</v>
      </c>
      <c r="D157" s="148" t="s">
        <v>145</v>
      </c>
      <c r="E157" s="149" t="s">
        <v>197</v>
      </c>
      <c r="F157" s="248" t="s">
        <v>198</v>
      </c>
      <c r="G157" s="249"/>
      <c r="H157" s="249"/>
      <c r="I157" s="249"/>
      <c r="J157" s="150" t="s">
        <v>194</v>
      </c>
      <c r="K157" s="151">
        <v>34.549999999999997</v>
      </c>
      <c r="L157" s="274"/>
      <c r="M157" s="275"/>
      <c r="N157" s="250">
        <f t="shared" si="0"/>
        <v>0</v>
      </c>
      <c r="O157" s="249"/>
      <c r="P157" s="249"/>
      <c r="Q157" s="249"/>
      <c r="R157" s="34"/>
      <c r="T157" s="152" t="s">
        <v>19</v>
      </c>
      <c r="U157" s="41" t="s">
        <v>45</v>
      </c>
      <c r="V157" s="153">
        <v>0.26</v>
      </c>
      <c r="W157" s="153">
        <f t="shared" si="1"/>
        <v>8.9829999999999988</v>
      </c>
      <c r="X157" s="153">
        <v>0</v>
      </c>
      <c r="Y157" s="153">
        <f t="shared" si="2"/>
        <v>0</v>
      </c>
      <c r="Z157" s="153">
        <v>0</v>
      </c>
      <c r="AA157" s="154">
        <f t="shared" si="3"/>
        <v>0</v>
      </c>
      <c r="AR157" s="18" t="s">
        <v>149</v>
      </c>
      <c r="AT157" s="18" t="s">
        <v>145</v>
      </c>
      <c r="AU157" s="18" t="s">
        <v>99</v>
      </c>
      <c r="AY157" s="18" t="s">
        <v>144</v>
      </c>
      <c r="BE157" s="155">
        <f t="shared" si="4"/>
        <v>0</v>
      </c>
      <c r="BF157" s="155">
        <f t="shared" si="5"/>
        <v>0</v>
      </c>
      <c r="BG157" s="155">
        <f t="shared" si="6"/>
        <v>0</v>
      </c>
      <c r="BH157" s="155">
        <f t="shared" si="7"/>
        <v>0</v>
      </c>
      <c r="BI157" s="155">
        <f t="shared" si="8"/>
        <v>0</v>
      </c>
      <c r="BJ157" s="18" t="s">
        <v>21</v>
      </c>
      <c r="BK157" s="155">
        <f t="shared" si="9"/>
        <v>0</v>
      </c>
      <c r="BL157" s="18" t="s">
        <v>149</v>
      </c>
      <c r="BM157" s="18" t="s">
        <v>755</v>
      </c>
    </row>
    <row r="158" spans="2:65" s="1" customFormat="1" ht="31.5" customHeight="1" x14ac:dyDescent="0.3">
      <c r="B158" s="32"/>
      <c r="C158" s="148" t="s">
        <v>207</v>
      </c>
      <c r="D158" s="148" t="s">
        <v>145</v>
      </c>
      <c r="E158" s="149" t="s">
        <v>200</v>
      </c>
      <c r="F158" s="248" t="s">
        <v>201</v>
      </c>
      <c r="G158" s="249"/>
      <c r="H158" s="249"/>
      <c r="I158" s="249"/>
      <c r="J158" s="150" t="s">
        <v>194</v>
      </c>
      <c r="K158" s="151">
        <v>6.91</v>
      </c>
      <c r="L158" s="274"/>
      <c r="M158" s="275"/>
      <c r="N158" s="250">
        <f t="shared" si="0"/>
        <v>0</v>
      </c>
      <c r="O158" s="249"/>
      <c r="P158" s="249"/>
      <c r="Q158" s="249"/>
      <c r="R158" s="34"/>
      <c r="T158" s="152" t="s">
        <v>19</v>
      </c>
      <c r="U158" s="41" t="s">
        <v>45</v>
      </c>
      <c r="V158" s="153">
        <v>0.125</v>
      </c>
      <c r="W158" s="153">
        <f t="shared" si="1"/>
        <v>0.86375000000000002</v>
      </c>
      <c r="X158" s="153">
        <v>0</v>
      </c>
      <c r="Y158" s="153">
        <f t="shared" si="2"/>
        <v>0</v>
      </c>
      <c r="Z158" s="153">
        <v>0</v>
      </c>
      <c r="AA158" s="154">
        <f t="shared" si="3"/>
        <v>0</v>
      </c>
      <c r="AR158" s="18" t="s">
        <v>149</v>
      </c>
      <c r="AT158" s="18" t="s">
        <v>145</v>
      </c>
      <c r="AU158" s="18" t="s">
        <v>99</v>
      </c>
      <c r="AY158" s="18" t="s">
        <v>144</v>
      </c>
      <c r="BE158" s="155">
        <f t="shared" si="4"/>
        <v>0</v>
      </c>
      <c r="BF158" s="155">
        <f t="shared" si="5"/>
        <v>0</v>
      </c>
      <c r="BG158" s="155">
        <f t="shared" si="6"/>
        <v>0</v>
      </c>
      <c r="BH158" s="155">
        <f t="shared" si="7"/>
        <v>0</v>
      </c>
      <c r="BI158" s="155">
        <f t="shared" si="8"/>
        <v>0</v>
      </c>
      <c r="BJ158" s="18" t="s">
        <v>21</v>
      </c>
      <c r="BK158" s="155">
        <f t="shared" si="9"/>
        <v>0</v>
      </c>
      <c r="BL158" s="18" t="s">
        <v>149</v>
      </c>
      <c r="BM158" s="18" t="s">
        <v>756</v>
      </c>
    </row>
    <row r="159" spans="2:65" s="1" customFormat="1" ht="31.5" customHeight="1" x14ac:dyDescent="0.3">
      <c r="B159" s="32"/>
      <c r="C159" s="148" t="s">
        <v>212</v>
      </c>
      <c r="D159" s="148" t="s">
        <v>145</v>
      </c>
      <c r="E159" s="149" t="s">
        <v>204</v>
      </c>
      <c r="F159" s="248" t="s">
        <v>205</v>
      </c>
      <c r="G159" s="249"/>
      <c r="H159" s="249"/>
      <c r="I159" s="249"/>
      <c r="J159" s="150" t="s">
        <v>194</v>
      </c>
      <c r="K159" s="151">
        <v>62.19</v>
      </c>
      <c r="L159" s="274"/>
      <c r="M159" s="275"/>
      <c r="N159" s="250">
        <f t="shared" si="0"/>
        <v>0</v>
      </c>
      <c r="O159" s="249"/>
      <c r="P159" s="249"/>
      <c r="Q159" s="249"/>
      <c r="R159" s="34"/>
      <c r="T159" s="152" t="s">
        <v>19</v>
      </c>
      <c r="U159" s="41" t="s">
        <v>45</v>
      </c>
      <c r="V159" s="153">
        <v>6.0000000000000001E-3</v>
      </c>
      <c r="W159" s="153">
        <f t="shared" si="1"/>
        <v>0.37313999999999997</v>
      </c>
      <c r="X159" s="153">
        <v>0</v>
      </c>
      <c r="Y159" s="153">
        <f t="shared" si="2"/>
        <v>0</v>
      </c>
      <c r="Z159" s="153">
        <v>0</v>
      </c>
      <c r="AA159" s="154">
        <f t="shared" si="3"/>
        <v>0</v>
      </c>
      <c r="AR159" s="18" t="s">
        <v>149</v>
      </c>
      <c r="AT159" s="18" t="s">
        <v>145</v>
      </c>
      <c r="AU159" s="18" t="s">
        <v>99</v>
      </c>
      <c r="AY159" s="18" t="s">
        <v>144</v>
      </c>
      <c r="BE159" s="155">
        <f t="shared" si="4"/>
        <v>0</v>
      </c>
      <c r="BF159" s="155">
        <f t="shared" si="5"/>
        <v>0</v>
      </c>
      <c r="BG159" s="155">
        <f t="shared" si="6"/>
        <v>0</v>
      </c>
      <c r="BH159" s="155">
        <f t="shared" si="7"/>
        <v>0</v>
      </c>
      <c r="BI159" s="155">
        <f t="shared" si="8"/>
        <v>0</v>
      </c>
      <c r="BJ159" s="18" t="s">
        <v>21</v>
      </c>
      <c r="BK159" s="155">
        <f t="shared" si="9"/>
        <v>0</v>
      </c>
      <c r="BL159" s="18" t="s">
        <v>149</v>
      </c>
      <c r="BM159" s="18" t="s">
        <v>757</v>
      </c>
    </row>
    <row r="160" spans="2:65" s="1" customFormat="1" ht="31.5" customHeight="1" x14ac:dyDescent="0.3">
      <c r="B160" s="32"/>
      <c r="C160" s="148" t="s">
        <v>217</v>
      </c>
      <c r="D160" s="148" t="s">
        <v>145</v>
      </c>
      <c r="E160" s="149" t="s">
        <v>208</v>
      </c>
      <c r="F160" s="248" t="s">
        <v>209</v>
      </c>
      <c r="G160" s="249"/>
      <c r="H160" s="249"/>
      <c r="I160" s="249"/>
      <c r="J160" s="150" t="s">
        <v>194</v>
      </c>
      <c r="K160" s="151">
        <v>5.8120000000000003</v>
      </c>
      <c r="L160" s="274"/>
      <c r="M160" s="275"/>
      <c r="N160" s="250">
        <f t="shared" si="0"/>
        <v>0</v>
      </c>
      <c r="O160" s="249"/>
      <c r="P160" s="249"/>
      <c r="Q160" s="249"/>
      <c r="R160" s="34"/>
      <c r="T160" s="152" t="s">
        <v>19</v>
      </c>
      <c r="U160" s="41" t="s">
        <v>45</v>
      </c>
      <c r="V160" s="153">
        <v>0</v>
      </c>
      <c r="W160" s="153">
        <f t="shared" si="1"/>
        <v>0</v>
      </c>
      <c r="X160" s="153">
        <v>0</v>
      </c>
      <c r="Y160" s="153">
        <f t="shared" si="2"/>
        <v>0</v>
      </c>
      <c r="Z160" s="153">
        <v>0</v>
      </c>
      <c r="AA160" s="154">
        <f t="shared" si="3"/>
        <v>0</v>
      </c>
      <c r="AR160" s="18" t="s">
        <v>149</v>
      </c>
      <c r="AT160" s="18" t="s">
        <v>145</v>
      </c>
      <c r="AU160" s="18" t="s">
        <v>99</v>
      </c>
      <c r="AY160" s="18" t="s">
        <v>144</v>
      </c>
      <c r="BE160" s="155">
        <f t="shared" si="4"/>
        <v>0</v>
      </c>
      <c r="BF160" s="155">
        <f t="shared" si="5"/>
        <v>0</v>
      </c>
      <c r="BG160" s="155">
        <f t="shared" si="6"/>
        <v>0</v>
      </c>
      <c r="BH160" s="155">
        <f t="shared" si="7"/>
        <v>0</v>
      </c>
      <c r="BI160" s="155">
        <f t="shared" si="8"/>
        <v>0</v>
      </c>
      <c r="BJ160" s="18" t="s">
        <v>21</v>
      </c>
      <c r="BK160" s="155">
        <f t="shared" si="9"/>
        <v>0</v>
      </c>
      <c r="BL160" s="18" t="s">
        <v>149</v>
      </c>
      <c r="BM160" s="18" t="s">
        <v>758</v>
      </c>
    </row>
    <row r="161" spans="2:65" s="1" customFormat="1" ht="31.5" customHeight="1" x14ac:dyDescent="0.3">
      <c r="B161" s="32"/>
      <c r="C161" s="148" t="s">
        <v>9</v>
      </c>
      <c r="D161" s="148" t="s">
        <v>145</v>
      </c>
      <c r="E161" s="149" t="s">
        <v>213</v>
      </c>
      <c r="F161" s="248" t="s">
        <v>214</v>
      </c>
      <c r="G161" s="249"/>
      <c r="H161" s="249"/>
      <c r="I161" s="249"/>
      <c r="J161" s="150" t="s">
        <v>194</v>
      </c>
      <c r="K161" s="151">
        <v>0.58299999999999996</v>
      </c>
      <c r="L161" s="274"/>
      <c r="M161" s="275"/>
      <c r="N161" s="250">
        <f t="shared" si="0"/>
        <v>0</v>
      </c>
      <c r="O161" s="249"/>
      <c r="P161" s="249"/>
      <c r="Q161" s="249"/>
      <c r="R161" s="34"/>
      <c r="T161" s="152" t="s">
        <v>19</v>
      </c>
      <c r="U161" s="41" t="s">
        <v>45</v>
      </c>
      <c r="V161" s="153">
        <v>0</v>
      </c>
      <c r="W161" s="153">
        <f t="shared" si="1"/>
        <v>0</v>
      </c>
      <c r="X161" s="153">
        <v>0</v>
      </c>
      <c r="Y161" s="153">
        <f t="shared" si="2"/>
        <v>0</v>
      </c>
      <c r="Z161" s="153">
        <v>0</v>
      </c>
      <c r="AA161" s="154">
        <f t="shared" si="3"/>
        <v>0</v>
      </c>
      <c r="AR161" s="18" t="s">
        <v>149</v>
      </c>
      <c r="AT161" s="18" t="s">
        <v>145</v>
      </c>
      <c r="AU161" s="18" t="s">
        <v>99</v>
      </c>
      <c r="AY161" s="18" t="s">
        <v>144</v>
      </c>
      <c r="BE161" s="155">
        <f t="shared" si="4"/>
        <v>0</v>
      </c>
      <c r="BF161" s="155">
        <f t="shared" si="5"/>
        <v>0</v>
      </c>
      <c r="BG161" s="155">
        <f t="shared" si="6"/>
        <v>0</v>
      </c>
      <c r="BH161" s="155">
        <f t="shared" si="7"/>
        <v>0</v>
      </c>
      <c r="BI161" s="155">
        <f t="shared" si="8"/>
        <v>0</v>
      </c>
      <c r="BJ161" s="18" t="s">
        <v>21</v>
      </c>
      <c r="BK161" s="155">
        <f t="shared" si="9"/>
        <v>0</v>
      </c>
      <c r="BL161" s="18" t="s">
        <v>149</v>
      </c>
      <c r="BM161" s="18" t="s">
        <v>759</v>
      </c>
    </row>
    <row r="162" spans="2:65" s="1" customFormat="1" ht="31.5" customHeight="1" x14ac:dyDescent="0.3">
      <c r="B162" s="32"/>
      <c r="C162" s="148" t="s">
        <v>225</v>
      </c>
      <c r="D162" s="148" t="s">
        <v>145</v>
      </c>
      <c r="E162" s="149" t="s">
        <v>218</v>
      </c>
      <c r="F162" s="248" t="s">
        <v>219</v>
      </c>
      <c r="G162" s="249"/>
      <c r="H162" s="249"/>
      <c r="I162" s="249"/>
      <c r="J162" s="150" t="s">
        <v>194</v>
      </c>
      <c r="K162" s="151">
        <v>0.42599999999999999</v>
      </c>
      <c r="L162" s="274"/>
      <c r="M162" s="275"/>
      <c r="N162" s="250">
        <f t="shared" si="0"/>
        <v>0</v>
      </c>
      <c r="O162" s="249"/>
      <c r="P162" s="249"/>
      <c r="Q162" s="249"/>
      <c r="R162" s="34"/>
      <c r="T162" s="152" t="s">
        <v>19</v>
      </c>
      <c r="U162" s="41" t="s">
        <v>45</v>
      </c>
      <c r="V162" s="153">
        <v>0</v>
      </c>
      <c r="W162" s="153">
        <f t="shared" si="1"/>
        <v>0</v>
      </c>
      <c r="X162" s="153">
        <v>0</v>
      </c>
      <c r="Y162" s="153">
        <f t="shared" si="2"/>
        <v>0</v>
      </c>
      <c r="Z162" s="153">
        <v>0</v>
      </c>
      <c r="AA162" s="154">
        <f t="shared" si="3"/>
        <v>0</v>
      </c>
      <c r="AR162" s="18" t="s">
        <v>149</v>
      </c>
      <c r="AT162" s="18" t="s">
        <v>145</v>
      </c>
      <c r="AU162" s="18" t="s">
        <v>99</v>
      </c>
      <c r="AY162" s="18" t="s">
        <v>144</v>
      </c>
      <c r="BE162" s="155">
        <f t="shared" si="4"/>
        <v>0</v>
      </c>
      <c r="BF162" s="155">
        <f t="shared" si="5"/>
        <v>0</v>
      </c>
      <c r="BG162" s="155">
        <f t="shared" si="6"/>
        <v>0</v>
      </c>
      <c r="BH162" s="155">
        <f t="shared" si="7"/>
        <v>0</v>
      </c>
      <c r="BI162" s="155">
        <f t="shared" si="8"/>
        <v>0</v>
      </c>
      <c r="BJ162" s="18" t="s">
        <v>21</v>
      </c>
      <c r="BK162" s="155">
        <f t="shared" si="9"/>
        <v>0</v>
      </c>
      <c r="BL162" s="18" t="s">
        <v>149</v>
      </c>
      <c r="BM162" s="18" t="s">
        <v>760</v>
      </c>
    </row>
    <row r="163" spans="2:65" s="9" customFormat="1" ht="29.85" customHeight="1" x14ac:dyDescent="0.3">
      <c r="B163" s="137"/>
      <c r="C163" s="138"/>
      <c r="D163" s="147" t="s">
        <v>117</v>
      </c>
      <c r="E163" s="147"/>
      <c r="F163" s="147"/>
      <c r="G163" s="147"/>
      <c r="H163" s="147"/>
      <c r="I163" s="147"/>
      <c r="J163" s="147"/>
      <c r="K163" s="147"/>
      <c r="L163" s="147"/>
      <c r="M163" s="147"/>
      <c r="N163" s="271">
        <f>BK163</f>
        <v>0</v>
      </c>
      <c r="O163" s="272"/>
      <c r="P163" s="272"/>
      <c r="Q163" s="272"/>
      <c r="R163" s="140"/>
      <c r="T163" s="141"/>
      <c r="U163" s="138"/>
      <c r="V163" s="138"/>
      <c r="W163" s="142">
        <f>SUM(W164:W165)</f>
        <v>8.1490500000000008</v>
      </c>
      <c r="X163" s="138"/>
      <c r="Y163" s="142">
        <f>SUM(Y164:Y165)</f>
        <v>0</v>
      </c>
      <c r="Z163" s="138"/>
      <c r="AA163" s="143">
        <f>SUM(AA164:AA165)</f>
        <v>0</v>
      </c>
      <c r="AR163" s="144" t="s">
        <v>21</v>
      </c>
      <c r="AT163" s="145" t="s">
        <v>79</v>
      </c>
      <c r="AU163" s="145" t="s">
        <v>21</v>
      </c>
      <c r="AY163" s="144" t="s">
        <v>144</v>
      </c>
      <c r="BK163" s="146">
        <f>SUM(BK164:BK165)</f>
        <v>0</v>
      </c>
    </row>
    <row r="164" spans="2:65" s="1" customFormat="1" ht="22.5" customHeight="1" x14ac:dyDescent="0.3">
      <c r="B164" s="32"/>
      <c r="C164" s="148" t="s">
        <v>229</v>
      </c>
      <c r="D164" s="148" t="s">
        <v>145</v>
      </c>
      <c r="E164" s="149" t="s">
        <v>222</v>
      </c>
      <c r="F164" s="248" t="s">
        <v>223</v>
      </c>
      <c r="G164" s="249"/>
      <c r="H164" s="249"/>
      <c r="I164" s="249"/>
      <c r="J164" s="150" t="s">
        <v>194</v>
      </c>
      <c r="K164" s="151">
        <v>1.393</v>
      </c>
      <c r="L164" s="274"/>
      <c r="M164" s="275"/>
      <c r="N164" s="250">
        <f>ROUND(L164*K164,2)</f>
        <v>0</v>
      </c>
      <c r="O164" s="249"/>
      <c r="P164" s="249"/>
      <c r="Q164" s="249"/>
      <c r="R164" s="34"/>
      <c r="T164" s="152" t="s">
        <v>19</v>
      </c>
      <c r="U164" s="41" t="s">
        <v>45</v>
      </c>
      <c r="V164" s="153">
        <v>4.4400000000000004</v>
      </c>
      <c r="W164" s="153">
        <f>V164*K164</f>
        <v>6.1849200000000009</v>
      </c>
      <c r="X164" s="153">
        <v>0</v>
      </c>
      <c r="Y164" s="153">
        <f>X164*K164</f>
        <v>0</v>
      </c>
      <c r="Z164" s="153">
        <v>0</v>
      </c>
      <c r="AA164" s="154">
        <f>Z164*K164</f>
        <v>0</v>
      </c>
      <c r="AR164" s="18" t="s">
        <v>149</v>
      </c>
      <c r="AT164" s="18" t="s">
        <v>145</v>
      </c>
      <c r="AU164" s="18" t="s">
        <v>99</v>
      </c>
      <c r="AY164" s="18" t="s">
        <v>144</v>
      </c>
      <c r="BE164" s="155">
        <f>IF(U164="základní",N164,0)</f>
        <v>0</v>
      </c>
      <c r="BF164" s="155">
        <f>IF(U164="snížená",N164,0)</f>
        <v>0</v>
      </c>
      <c r="BG164" s="155">
        <f>IF(U164="zákl. přenesená",N164,0)</f>
        <v>0</v>
      </c>
      <c r="BH164" s="155">
        <f>IF(U164="sníž. přenesená",N164,0)</f>
        <v>0</v>
      </c>
      <c r="BI164" s="155">
        <f>IF(U164="nulová",N164,0)</f>
        <v>0</v>
      </c>
      <c r="BJ164" s="18" t="s">
        <v>21</v>
      </c>
      <c r="BK164" s="155">
        <f>ROUND(L164*K164,2)</f>
        <v>0</v>
      </c>
      <c r="BL164" s="18" t="s">
        <v>149</v>
      </c>
      <c r="BM164" s="18" t="s">
        <v>761</v>
      </c>
    </row>
    <row r="165" spans="2:65" s="1" customFormat="1" ht="31.5" customHeight="1" x14ac:dyDescent="0.3">
      <c r="B165" s="32"/>
      <c r="C165" s="148" t="s">
        <v>233</v>
      </c>
      <c r="D165" s="148" t="s">
        <v>145</v>
      </c>
      <c r="E165" s="149" t="s">
        <v>226</v>
      </c>
      <c r="F165" s="248" t="s">
        <v>227</v>
      </c>
      <c r="G165" s="249"/>
      <c r="H165" s="249"/>
      <c r="I165" s="249"/>
      <c r="J165" s="150" t="s">
        <v>194</v>
      </c>
      <c r="K165" s="151">
        <v>1.393</v>
      </c>
      <c r="L165" s="274"/>
      <c r="M165" s="275"/>
      <c r="N165" s="250">
        <f>ROUND(L165*K165,2)</f>
        <v>0</v>
      </c>
      <c r="O165" s="249"/>
      <c r="P165" s="249"/>
      <c r="Q165" s="249"/>
      <c r="R165" s="34"/>
      <c r="T165" s="152" t="s">
        <v>19</v>
      </c>
      <c r="U165" s="41" t="s">
        <v>45</v>
      </c>
      <c r="V165" s="153">
        <v>1.41</v>
      </c>
      <c r="W165" s="153">
        <f>V165*K165</f>
        <v>1.9641299999999999</v>
      </c>
      <c r="X165" s="153">
        <v>0</v>
      </c>
      <c r="Y165" s="153">
        <f>X165*K165</f>
        <v>0</v>
      </c>
      <c r="Z165" s="153">
        <v>0</v>
      </c>
      <c r="AA165" s="154">
        <f>Z165*K165</f>
        <v>0</v>
      </c>
      <c r="AR165" s="18" t="s">
        <v>149</v>
      </c>
      <c r="AT165" s="18" t="s">
        <v>145</v>
      </c>
      <c r="AU165" s="18" t="s">
        <v>99</v>
      </c>
      <c r="AY165" s="18" t="s">
        <v>144</v>
      </c>
      <c r="BE165" s="155">
        <f>IF(U165="základní",N165,0)</f>
        <v>0</v>
      </c>
      <c r="BF165" s="155">
        <f>IF(U165="snížená",N165,0)</f>
        <v>0</v>
      </c>
      <c r="BG165" s="155">
        <f>IF(U165="zákl. přenesená",N165,0)</f>
        <v>0</v>
      </c>
      <c r="BH165" s="155">
        <f>IF(U165="sníž. přenesená",N165,0)</f>
        <v>0</v>
      </c>
      <c r="BI165" s="155">
        <f>IF(U165="nulová",N165,0)</f>
        <v>0</v>
      </c>
      <c r="BJ165" s="18" t="s">
        <v>21</v>
      </c>
      <c r="BK165" s="155">
        <f>ROUND(L165*K165,2)</f>
        <v>0</v>
      </c>
      <c r="BL165" s="18" t="s">
        <v>149</v>
      </c>
      <c r="BM165" s="18" t="s">
        <v>762</v>
      </c>
    </row>
    <row r="166" spans="2:65" s="9" customFormat="1" ht="37.35" customHeight="1" x14ac:dyDescent="0.35">
      <c r="B166" s="137"/>
      <c r="C166" s="138"/>
      <c r="D166" s="139" t="s">
        <v>118</v>
      </c>
      <c r="E166" s="139"/>
      <c r="F166" s="139"/>
      <c r="G166" s="139"/>
      <c r="H166" s="139"/>
      <c r="I166" s="139"/>
      <c r="J166" s="139"/>
      <c r="K166" s="139"/>
      <c r="L166" s="139"/>
      <c r="M166" s="139"/>
      <c r="N166" s="269">
        <f>BK166</f>
        <v>0</v>
      </c>
      <c r="O166" s="270"/>
      <c r="P166" s="270"/>
      <c r="Q166" s="270"/>
      <c r="R166" s="140"/>
      <c r="T166" s="141"/>
      <c r="U166" s="138"/>
      <c r="V166" s="138"/>
      <c r="W166" s="142">
        <f>W167+W176+W179+W188+W204+W216+W232+W255+W280</f>
        <v>247.42558</v>
      </c>
      <c r="X166" s="138"/>
      <c r="Y166" s="142">
        <f>Y167+Y176+Y179+Y188+Y204+Y216+Y232+Y255+Y280</f>
        <v>6.2377873899999985</v>
      </c>
      <c r="Z166" s="138"/>
      <c r="AA166" s="143">
        <f>AA167+AA176+AA179+AA188+AA204+AA216+AA232+AA255+AA280</f>
        <v>1.0974996100000001</v>
      </c>
      <c r="AR166" s="144" t="s">
        <v>99</v>
      </c>
      <c r="AT166" s="145" t="s">
        <v>79</v>
      </c>
      <c r="AU166" s="145" t="s">
        <v>80</v>
      </c>
      <c r="AY166" s="144" t="s">
        <v>144</v>
      </c>
      <c r="BK166" s="146">
        <f>BK167+BK176+BK179+BK188+BK204+BK216+BK232+BK255+BK280</f>
        <v>0</v>
      </c>
    </row>
    <row r="167" spans="2:65" s="9" customFormat="1" ht="19.899999999999999" customHeight="1" x14ac:dyDescent="0.3">
      <c r="B167" s="137"/>
      <c r="C167" s="138"/>
      <c r="D167" s="147" t="s">
        <v>119</v>
      </c>
      <c r="E167" s="147"/>
      <c r="F167" s="147"/>
      <c r="G167" s="147"/>
      <c r="H167" s="147"/>
      <c r="I167" s="147"/>
      <c r="J167" s="147"/>
      <c r="K167" s="147"/>
      <c r="L167" s="147"/>
      <c r="M167" s="147"/>
      <c r="N167" s="267">
        <f>BK167</f>
        <v>0</v>
      </c>
      <c r="O167" s="268"/>
      <c r="P167" s="268"/>
      <c r="Q167" s="268"/>
      <c r="R167" s="140"/>
      <c r="T167" s="141"/>
      <c r="U167" s="138"/>
      <c r="V167" s="138"/>
      <c r="W167" s="142">
        <f>SUM(W168:W175)</f>
        <v>4.8420579999999989</v>
      </c>
      <c r="X167" s="138"/>
      <c r="Y167" s="142">
        <f>SUM(Y168:Y175)</f>
        <v>1.44618E-2</v>
      </c>
      <c r="Z167" s="138"/>
      <c r="AA167" s="143">
        <f>SUM(AA168:AA175)</f>
        <v>2.7089579999999999E-2</v>
      </c>
      <c r="AR167" s="144" t="s">
        <v>99</v>
      </c>
      <c r="AT167" s="145" t="s">
        <v>79</v>
      </c>
      <c r="AU167" s="145" t="s">
        <v>21</v>
      </c>
      <c r="AY167" s="144" t="s">
        <v>144</v>
      </c>
      <c r="BK167" s="146">
        <f>SUM(BK168:BK175)</f>
        <v>0</v>
      </c>
    </row>
    <row r="168" spans="2:65" s="1" customFormat="1" ht="31.5" customHeight="1" x14ac:dyDescent="0.3">
      <c r="B168" s="32"/>
      <c r="C168" s="148" t="s">
        <v>238</v>
      </c>
      <c r="D168" s="148" t="s">
        <v>145</v>
      </c>
      <c r="E168" s="149" t="s">
        <v>230</v>
      </c>
      <c r="F168" s="248" t="s">
        <v>231</v>
      </c>
      <c r="G168" s="249"/>
      <c r="H168" s="249"/>
      <c r="I168" s="249"/>
      <c r="J168" s="150" t="s">
        <v>148</v>
      </c>
      <c r="K168" s="151">
        <v>64.498999999999995</v>
      </c>
      <c r="L168" s="274"/>
      <c r="M168" s="275"/>
      <c r="N168" s="250">
        <f>ROUND(L168*K168,2)</f>
        <v>0</v>
      </c>
      <c r="O168" s="249"/>
      <c r="P168" s="249"/>
      <c r="Q168" s="249"/>
      <c r="R168" s="34"/>
      <c r="T168" s="152" t="s">
        <v>19</v>
      </c>
      <c r="U168" s="41" t="s">
        <v>45</v>
      </c>
      <c r="V168" s="153">
        <v>3.7999999999999999E-2</v>
      </c>
      <c r="W168" s="153">
        <f>V168*K168</f>
        <v>2.4509619999999996</v>
      </c>
      <c r="X168" s="153">
        <v>0</v>
      </c>
      <c r="Y168" s="153">
        <f>X168*K168</f>
        <v>0</v>
      </c>
      <c r="Z168" s="153">
        <v>4.2000000000000002E-4</v>
      </c>
      <c r="AA168" s="154">
        <f>Z168*K168</f>
        <v>2.7089579999999999E-2</v>
      </c>
      <c r="AR168" s="18" t="s">
        <v>225</v>
      </c>
      <c r="AT168" s="18" t="s">
        <v>145</v>
      </c>
      <c r="AU168" s="18" t="s">
        <v>99</v>
      </c>
      <c r="AY168" s="18" t="s">
        <v>144</v>
      </c>
      <c r="BE168" s="155">
        <f>IF(U168="základní",N168,0)</f>
        <v>0</v>
      </c>
      <c r="BF168" s="155">
        <f>IF(U168="snížená",N168,0)</f>
        <v>0</v>
      </c>
      <c r="BG168" s="155">
        <f>IF(U168="zákl. přenesená",N168,0)</f>
        <v>0</v>
      </c>
      <c r="BH168" s="155">
        <f>IF(U168="sníž. přenesená",N168,0)</f>
        <v>0</v>
      </c>
      <c r="BI168" s="155">
        <f>IF(U168="nulová",N168,0)</f>
        <v>0</v>
      </c>
      <c r="BJ168" s="18" t="s">
        <v>21</v>
      </c>
      <c r="BK168" s="155">
        <f>ROUND(L168*K168,2)</f>
        <v>0</v>
      </c>
      <c r="BL168" s="18" t="s">
        <v>225</v>
      </c>
      <c r="BM168" s="18" t="s">
        <v>763</v>
      </c>
    </row>
    <row r="169" spans="2:65" s="10" customFormat="1" ht="22.5" customHeight="1" x14ac:dyDescent="0.3">
      <c r="B169" s="156"/>
      <c r="C169" s="157"/>
      <c r="D169" s="157"/>
      <c r="E169" s="158" t="s">
        <v>19</v>
      </c>
      <c r="F169" s="251" t="s">
        <v>764</v>
      </c>
      <c r="G169" s="252"/>
      <c r="H169" s="252"/>
      <c r="I169" s="252"/>
      <c r="J169" s="157"/>
      <c r="K169" s="159">
        <v>64.498999999999995</v>
      </c>
      <c r="L169" s="157"/>
      <c r="M169" s="157"/>
      <c r="N169" s="157"/>
      <c r="O169" s="157"/>
      <c r="P169" s="157"/>
      <c r="Q169" s="157"/>
      <c r="R169" s="160"/>
      <c r="T169" s="161"/>
      <c r="U169" s="157"/>
      <c r="V169" s="157"/>
      <c r="W169" s="157"/>
      <c r="X169" s="157"/>
      <c r="Y169" s="157"/>
      <c r="Z169" s="157"/>
      <c r="AA169" s="162"/>
      <c r="AT169" s="163" t="s">
        <v>152</v>
      </c>
      <c r="AU169" s="163" t="s">
        <v>99</v>
      </c>
      <c r="AV169" s="10" t="s">
        <v>99</v>
      </c>
      <c r="AW169" s="10" t="s">
        <v>37</v>
      </c>
      <c r="AX169" s="10" t="s">
        <v>21</v>
      </c>
      <c r="AY169" s="163" t="s">
        <v>144</v>
      </c>
    </row>
    <row r="170" spans="2:65" s="1" customFormat="1" ht="31.5" customHeight="1" x14ac:dyDescent="0.3">
      <c r="B170" s="32"/>
      <c r="C170" s="148" t="s">
        <v>244</v>
      </c>
      <c r="D170" s="148" t="s">
        <v>145</v>
      </c>
      <c r="E170" s="149" t="s">
        <v>234</v>
      </c>
      <c r="F170" s="248" t="s">
        <v>235</v>
      </c>
      <c r="G170" s="249"/>
      <c r="H170" s="249"/>
      <c r="I170" s="249"/>
      <c r="J170" s="150" t="s">
        <v>148</v>
      </c>
      <c r="K170" s="151">
        <v>22.954999999999998</v>
      </c>
      <c r="L170" s="274"/>
      <c r="M170" s="275"/>
      <c r="N170" s="250">
        <f>ROUND(L170*K170,2)</f>
        <v>0</v>
      </c>
      <c r="O170" s="249"/>
      <c r="P170" s="249"/>
      <c r="Q170" s="249"/>
      <c r="R170" s="34"/>
      <c r="T170" s="152" t="s">
        <v>19</v>
      </c>
      <c r="U170" s="41" t="s">
        <v>45</v>
      </c>
      <c r="V170" s="153">
        <v>0.10199999999999999</v>
      </c>
      <c r="W170" s="153">
        <f>V170*K170</f>
        <v>2.3414099999999998</v>
      </c>
      <c r="X170" s="153">
        <v>0</v>
      </c>
      <c r="Y170" s="153">
        <f>X170*K170</f>
        <v>0</v>
      </c>
      <c r="Z170" s="153">
        <v>0</v>
      </c>
      <c r="AA170" s="154">
        <f>Z170*K170</f>
        <v>0</v>
      </c>
      <c r="AR170" s="18" t="s">
        <v>225</v>
      </c>
      <c r="AT170" s="18" t="s">
        <v>145</v>
      </c>
      <c r="AU170" s="18" t="s">
        <v>99</v>
      </c>
      <c r="AY170" s="18" t="s">
        <v>144</v>
      </c>
      <c r="BE170" s="155">
        <f>IF(U170="základní",N170,0)</f>
        <v>0</v>
      </c>
      <c r="BF170" s="155">
        <f>IF(U170="snížená",N170,0)</f>
        <v>0</v>
      </c>
      <c r="BG170" s="155">
        <f>IF(U170="zákl. přenesená",N170,0)</f>
        <v>0</v>
      </c>
      <c r="BH170" s="155">
        <f>IF(U170="sníž. přenesená",N170,0)</f>
        <v>0</v>
      </c>
      <c r="BI170" s="155">
        <f>IF(U170="nulová",N170,0)</f>
        <v>0</v>
      </c>
      <c r="BJ170" s="18" t="s">
        <v>21</v>
      </c>
      <c r="BK170" s="155">
        <f>ROUND(L170*K170,2)</f>
        <v>0</v>
      </c>
      <c r="BL170" s="18" t="s">
        <v>225</v>
      </c>
      <c r="BM170" s="18" t="s">
        <v>765</v>
      </c>
    </row>
    <row r="171" spans="2:65" s="10" customFormat="1" ht="22.5" customHeight="1" x14ac:dyDescent="0.3">
      <c r="B171" s="156"/>
      <c r="C171" s="157"/>
      <c r="D171" s="157"/>
      <c r="E171" s="158" t="s">
        <v>19</v>
      </c>
      <c r="F171" s="251" t="s">
        <v>766</v>
      </c>
      <c r="G171" s="252"/>
      <c r="H171" s="252"/>
      <c r="I171" s="252"/>
      <c r="J171" s="157"/>
      <c r="K171" s="159">
        <v>22.954999999999998</v>
      </c>
      <c r="L171" s="157"/>
      <c r="M171" s="157"/>
      <c r="N171" s="157"/>
      <c r="O171" s="157"/>
      <c r="P171" s="157"/>
      <c r="Q171" s="157"/>
      <c r="R171" s="160"/>
      <c r="T171" s="161"/>
      <c r="U171" s="157"/>
      <c r="V171" s="157"/>
      <c r="W171" s="157"/>
      <c r="X171" s="157"/>
      <c r="Y171" s="157"/>
      <c r="Z171" s="157"/>
      <c r="AA171" s="162"/>
      <c r="AT171" s="163" t="s">
        <v>152</v>
      </c>
      <c r="AU171" s="163" t="s">
        <v>99</v>
      </c>
      <c r="AV171" s="10" t="s">
        <v>99</v>
      </c>
      <c r="AW171" s="10" t="s">
        <v>37</v>
      </c>
      <c r="AX171" s="10" t="s">
        <v>21</v>
      </c>
      <c r="AY171" s="163" t="s">
        <v>144</v>
      </c>
    </row>
    <row r="172" spans="2:65" s="1" customFormat="1" ht="22.5" customHeight="1" x14ac:dyDescent="0.3">
      <c r="B172" s="32"/>
      <c r="C172" s="180" t="s">
        <v>8</v>
      </c>
      <c r="D172" s="180" t="s">
        <v>239</v>
      </c>
      <c r="E172" s="181" t="s">
        <v>240</v>
      </c>
      <c r="F172" s="258" t="s">
        <v>241</v>
      </c>
      <c r="G172" s="259"/>
      <c r="H172" s="259"/>
      <c r="I172" s="259"/>
      <c r="J172" s="182" t="s">
        <v>148</v>
      </c>
      <c r="K172" s="183">
        <v>24.103000000000002</v>
      </c>
      <c r="L172" s="276"/>
      <c r="M172" s="277"/>
      <c r="N172" s="260">
        <f>ROUND(L172*K172,2)</f>
        <v>0</v>
      </c>
      <c r="O172" s="249"/>
      <c r="P172" s="249"/>
      <c r="Q172" s="249"/>
      <c r="R172" s="34"/>
      <c r="T172" s="152" t="s">
        <v>19</v>
      </c>
      <c r="U172" s="41" t="s">
        <v>45</v>
      </c>
      <c r="V172" s="153">
        <v>0</v>
      </c>
      <c r="W172" s="153">
        <f>V172*K172</f>
        <v>0</v>
      </c>
      <c r="X172" s="153">
        <v>5.9999999999999995E-4</v>
      </c>
      <c r="Y172" s="153">
        <f>X172*K172</f>
        <v>1.44618E-2</v>
      </c>
      <c r="Z172" s="153">
        <v>0</v>
      </c>
      <c r="AA172" s="154">
        <f>Z172*K172</f>
        <v>0</v>
      </c>
      <c r="AR172" s="18" t="s">
        <v>242</v>
      </c>
      <c r="AT172" s="18" t="s">
        <v>239</v>
      </c>
      <c r="AU172" s="18" t="s">
        <v>99</v>
      </c>
      <c r="AY172" s="18" t="s">
        <v>144</v>
      </c>
      <c r="BE172" s="155">
        <f>IF(U172="základní",N172,0)</f>
        <v>0</v>
      </c>
      <c r="BF172" s="155">
        <f>IF(U172="snížená",N172,0)</f>
        <v>0</v>
      </c>
      <c r="BG172" s="155">
        <f>IF(U172="zákl. přenesená",N172,0)</f>
        <v>0</v>
      </c>
      <c r="BH172" s="155">
        <f>IF(U172="sníž. přenesená",N172,0)</f>
        <v>0</v>
      </c>
      <c r="BI172" s="155">
        <f>IF(U172="nulová",N172,0)</f>
        <v>0</v>
      </c>
      <c r="BJ172" s="18" t="s">
        <v>21</v>
      </c>
      <c r="BK172" s="155">
        <f>ROUND(L172*K172,2)</f>
        <v>0</v>
      </c>
      <c r="BL172" s="18" t="s">
        <v>225</v>
      </c>
      <c r="BM172" s="18" t="s">
        <v>767</v>
      </c>
    </row>
    <row r="173" spans="2:65" s="10" customFormat="1" ht="22.5" customHeight="1" x14ac:dyDescent="0.3">
      <c r="B173" s="156"/>
      <c r="C173" s="157"/>
      <c r="D173" s="157"/>
      <c r="E173" s="158" t="s">
        <v>19</v>
      </c>
      <c r="F173" s="251" t="s">
        <v>766</v>
      </c>
      <c r="G173" s="252"/>
      <c r="H173" s="252"/>
      <c r="I173" s="252"/>
      <c r="J173" s="157"/>
      <c r="K173" s="159">
        <v>22.954999999999998</v>
      </c>
      <c r="L173" s="157"/>
      <c r="M173" s="157"/>
      <c r="N173" s="157"/>
      <c r="O173" s="157"/>
      <c r="P173" s="157"/>
      <c r="Q173" s="157"/>
      <c r="R173" s="160"/>
      <c r="T173" s="161"/>
      <c r="U173" s="157"/>
      <c r="V173" s="157"/>
      <c r="W173" s="157"/>
      <c r="X173" s="157"/>
      <c r="Y173" s="157"/>
      <c r="Z173" s="157"/>
      <c r="AA173" s="162"/>
      <c r="AT173" s="163" t="s">
        <v>152</v>
      </c>
      <c r="AU173" s="163" t="s">
        <v>99</v>
      </c>
      <c r="AV173" s="10" t="s">
        <v>99</v>
      </c>
      <c r="AW173" s="10" t="s">
        <v>37</v>
      </c>
      <c r="AX173" s="10" t="s">
        <v>21</v>
      </c>
      <c r="AY173" s="163" t="s">
        <v>144</v>
      </c>
    </row>
    <row r="174" spans="2:65" s="1" customFormat="1" ht="31.5" customHeight="1" x14ac:dyDescent="0.3">
      <c r="B174" s="32"/>
      <c r="C174" s="148" t="s">
        <v>251</v>
      </c>
      <c r="D174" s="148" t="s">
        <v>145</v>
      </c>
      <c r="E174" s="149" t="s">
        <v>245</v>
      </c>
      <c r="F174" s="248" t="s">
        <v>246</v>
      </c>
      <c r="G174" s="249"/>
      <c r="H174" s="249"/>
      <c r="I174" s="249"/>
      <c r="J174" s="150" t="s">
        <v>194</v>
      </c>
      <c r="K174" s="151">
        <v>1.4E-2</v>
      </c>
      <c r="L174" s="274"/>
      <c r="M174" s="275"/>
      <c r="N174" s="250">
        <f>ROUND(L174*K174,2)</f>
        <v>0</v>
      </c>
      <c r="O174" s="249"/>
      <c r="P174" s="249"/>
      <c r="Q174" s="249"/>
      <c r="R174" s="34"/>
      <c r="T174" s="152" t="s">
        <v>19</v>
      </c>
      <c r="U174" s="41" t="s">
        <v>45</v>
      </c>
      <c r="V174" s="153">
        <v>2.0990000000000002</v>
      </c>
      <c r="W174" s="153">
        <f>V174*K174</f>
        <v>2.9386000000000002E-2</v>
      </c>
      <c r="X174" s="153">
        <v>0</v>
      </c>
      <c r="Y174" s="153">
        <f>X174*K174</f>
        <v>0</v>
      </c>
      <c r="Z174" s="153">
        <v>0</v>
      </c>
      <c r="AA174" s="154">
        <f>Z174*K174</f>
        <v>0</v>
      </c>
      <c r="AR174" s="18" t="s">
        <v>225</v>
      </c>
      <c r="AT174" s="18" t="s">
        <v>145</v>
      </c>
      <c r="AU174" s="18" t="s">
        <v>99</v>
      </c>
      <c r="AY174" s="18" t="s">
        <v>144</v>
      </c>
      <c r="BE174" s="155">
        <f>IF(U174="základní",N174,0)</f>
        <v>0</v>
      </c>
      <c r="BF174" s="155">
        <f>IF(U174="snížená",N174,0)</f>
        <v>0</v>
      </c>
      <c r="BG174" s="155">
        <f>IF(U174="zákl. přenesená",N174,0)</f>
        <v>0</v>
      </c>
      <c r="BH174" s="155">
        <f>IF(U174="sníž. přenesená",N174,0)</f>
        <v>0</v>
      </c>
      <c r="BI174" s="155">
        <f>IF(U174="nulová",N174,0)</f>
        <v>0</v>
      </c>
      <c r="BJ174" s="18" t="s">
        <v>21</v>
      </c>
      <c r="BK174" s="155">
        <f>ROUND(L174*K174,2)</f>
        <v>0</v>
      </c>
      <c r="BL174" s="18" t="s">
        <v>225</v>
      </c>
      <c r="BM174" s="18" t="s">
        <v>768</v>
      </c>
    </row>
    <row r="175" spans="2:65" s="1" customFormat="1" ht="31.5" customHeight="1" x14ac:dyDescent="0.3">
      <c r="B175" s="32"/>
      <c r="C175" s="148" t="s">
        <v>255</v>
      </c>
      <c r="D175" s="148" t="s">
        <v>145</v>
      </c>
      <c r="E175" s="149" t="s">
        <v>248</v>
      </c>
      <c r="F175" s="248" t="s">
        <v>249</v>
      </c>
      <c r="G175" s="249"/>
      <c r="H175" s="249"/>
      <c r="I175" s="249"/>
      <c r="J175" s="150" t="s">
        <v>194</v>
      </c>
      <c r="K175" s="151">
        <v>1.4E-2</v>
      </c>
      <c r="L175" s="274"/>
      <c r="M175" s="275"/>
      <c r="N175" s="250">
        <f>ROUND(L175*K175,2)</f>
        <v>0</v>
      </c>
      <c r="O175" s="249"/>
      <c r="P175" s="249"/>
      <c r="Q175" s="249"/>
      <c r="R175" s="34"/>
      <c r="T175" s="152" t="s">
        <v>19</v>
      </c>
      <c r="U175" s="41" t="s">
        <v>45</v>
      </c>
      <c r="V175" s="153">
        <v>1.45</v>
      </c>
      <c r="W175" s="153">
        <f>V175*K175</f>
        <v>2.0299999999999999E-2</v>
      </c>
      <c r="X175" s="153">
        <v>0</v>
      </c>
      <c r="Y175" s="153">
        <f>X175*K175</f>
        <v>0</v>
      </c>
      <c r="Z175" s="153">
        <v>0</v>
      </c>
      <c r="AA175" s="154">
        <f>Z175*K175</f>
        <v>0</v>
      </c>
      <c r="AR175" s="18" t="s">
        <v>225</v>
      </c>
      <c r="AT175" s="18" t="s">
        <v>145</v>
      </c>
      <c r="AU175" s="18" t="s">
        <v>99</v>
      </c>
      <c r="AY175" s="18" t="s">
        <v>144</v>
      </c>
      <c r="BE175" s="155">
        <f>IF(U175="základní",N175,0)</f>
        <v>0</v>
      </c>
      <c r="BF175" s="155">
        <f>IF(U175="snížená",N175,0)</f>
        <v>0</v>
      </c>
      <c r="BG175" s="155">
        <f>IF(U175="zákl. přenesená",N175,0)</f>
        <v>0</v>
      </c>
      <c r="BH175" s="155">
        <f>IF(U175="sníž. přenesená",N175,0)</f>
        <v>0</v>
      </c>
      <c r="BI175" s="155">
        <f>IF(U175="nulová",N175,0)</f>
        <v>0</v>
      </c>
      <c r="BJ175" s="18" t="s">
        <v>21</v>
      </c>
      <c r="BK175" s="155">
        <f>ROUND(L175*K175,2)</f>
        <v>0</v>
      </c>
      <c r="BL175" s="18" t="s">
        <v>225</v>
      </c>
      <c r="BM175" s="18" t="s">
        <v>769</v>
      </c>
    </row>
    <row r="176" spans="2:65" s="9" customFormat="1" ht="29.85" customHeight="1" x14ac:dyDescent="0.3">
      <c r="B176" s="137"/>
      <c r="C176" s="138"/>
      <c r="D176" s="147" t="s">
        <v>120</v>
      </c>
      <c r="E176" s="147"/>
      <c r="F176" s="147"/>
      <c r="G176" s="147"/>
      <c r="H176" s="147"/>
      <c r="I176" s="147"/>
      <c r="J176" s="147"/>
      <c r="K176" s="147"/>
      <c r="L176" s="147"/>
      <c r="M176" s="147"/>
      <c r="N176" s="271">
        <f>BK176</f>
        <v>0</v>
      </c>
      <c r="O176" s="272"/>
      <c r="P176" s="272"/>
      <c r="Q176" s="272"/>
      <c r="R176" s="140"/>
      <c r="T176" s="141"/>
      <c r="U176" s="138"/>
      <c r="V176" s="138"/>
      <c r="W176" s="142">
        <f>SUM(W177:W178)</f>
        <v>1.371</v>
      </c>
      <c r="X176" s="138"/>
      <c r="Y176" s="142">
        <f>SUM(Y177:Y178)</f>
        <v>0</v>
      </c>
      <c r="Z176" s="138"/>
      <c r="AA176" s="143">
        <f>SUM(AA177:AA178)</f>
        <v>0</v>
      </c>
      <c r="AR176" s="144" t="s">
        <v>99</v>
      </c>
      <c r="AT176" s="145" t="s">
        <v>79</v>
      </c>
      <c r="AU176" s="145" t="s">
        <v>21</v>
      </c>
      <c r="AY176" s="144" t="s">
        <v>144</v>
      </c>
      <c r="BK176" s="146">
        <f>SUM(BK177:BK178)</f>
        <v>0</v>
      </c>
    </row>
    <row r="177" spans="2:65" s="1" customFormat="1" ht="22.5" customHeight="1" x14ac:dyDescent="0.3">
      <c r="B177" s="32"/>
      <c r="C177" s="148" t="s">
        <v>260</v>
      </c>
      <c r="D177" s="148" t="s">
        <v>145</v>
      </c>
      <c r="E177" s="149" t="s">
        <v>256</v>
      </c>
      <c r="F177" s="248" t="s">
        <v>257</v>
      </c>
      <c r="G177" s="249"/>
      <c r="H177" s="249"/>
      <c r="I177" s="249"/>
      <c r="J177" s="150" t="s">
        <v>258</v>
      </c>
      <c r="K177" s="151">
        <v>1</v>
      </c>
      <c r="L177" s="274"/>
      <c r="M177" s="275"/>
      <c r="N177" s="250">
        <f>ROUND(L177*K177,2)</f>
        <v>0</v>
      </c>
      <c r="O177" s="249"/>
      <c r="P177" s="249"/>
      <c r="Q177" s="249"/>
      <c r="R177" s="34"/>
      <c r="T177" s="152" t="s">
        <v>19</v>
      </c>
      <c r="U177" s="41" t="s">
        <v>45</v>
      </c>
      <c r="V177" s="153">
        <v>0.50600000000000001</v>
      </c>
      <c r="W177" s="153">
        <f>V177*K177</f>
        <v>0.50600000000000001</v>
      </c>
      <c r="X177" s="153">
        <v>0</v>
      </c>
      <c r="Y177" s="153">
        <f>X177*K177</f>
        <v>0</v>
      </c>
      <c r="Z177" s="153">
        <v>0</v>
      </c>
      <c r="AA177" s="154">
        <f>Z177*K177</f>
        <v>0</v>
      </c>
      <c r="AR177" s="18" t="s">
        <v>225</v>
      </c>
      <c r="AT177" s="18" t="s">
        <v>145</v>
      </c>
      <c r="AU177" s="18" t="s">
        <v>99</v>
      </c>
      <c r="AY177" s="18" t="s">
        <v>144</v>
      </c>
      <c r="BE177" s="155">
        <f>IF(U177="základní",N177,0)</f>
        <v>0</v>
      </c>
      <c r="BF177" s="155">
        <f>IF(U177="snížená",N177,0)</f>
        <v>0</v>
      </c>
      <c r="BG177" s="155">
        <f>IF(U177="zákl. přenesená",N177,0)</f>
        <v>0</v>
      </c>
      <c r="BH177" s="155">
        <f>IF(U177="sníž. přenesená",N177,0)</f>
        <v>0</v>
      </c>
      <c r="BI177" s="155">
        <f>IF(U177="nulová",N177,0)</f>
        <v>0</v>
      </c>
      <c r="BJ177" s="18" t="s">
        <v>21</v>
      </c>
      <c r="BK177" s="155">
        <f>ROUND(L177*K177,2)</f>
        <v>0</v>
      </c>
      <c r="BL177" s="18" t="s">
        <v>225</v>
      </c>
      <c r="BM177" s="18" t="s">
        <v>770</v>
      </c>
    </row>
    <row r="178" spans="2:65" s="1" customFormat="1" ht="22.5" customHeight="1" x14ac:dyDescent="0.3">
      <c r="B178" s="32"/>
      <c r="C178" s="148" t="s">
        <v>264</v>
      </c>
      <c r="D178" s="148" t="s">
        <v>145</v>
      </c>
      <c r="E178" s="149" t="s">
        <v>261</v>
      </c>
      <c r="F178" s="248" t="s">
        <v>262</v>
      </c>
      <c r="G178" s="249"/>
      <c r="H178" s="249"/>
      <c r="I178" s="249"/>
      <c r="J178" s="150" t="s">
        <v>258</v>
      </c>
      <c r="K178" s="151">
        <v>1</v>
      </c>
      <c r="L178" s="274"/>
      <c r="M178" s="275"/>
      <c r="N178" s="250">
        <f>ROUND(L178*K178,2)</f>
        <v>0</v>
      </c>
      <c r="O178" s="249"/>
      <c r="P178" s="249"/>
      <c r="Q178" s="249"/>
      <c r="R178" s="34"/>
      <c r="T178" s="152" t="s">
        <v>19</v>
      </c>
      <c r="U178" s="41" t="s">
        <v>45</v>
      </c>
      <c r="V178" s="153">
        <v>0.86499999999999999</v>
      </c>
      <c r="W178" s="153">
        <f>V178*K178</f>
        <v>0.86499999999999999</v>
      </c>
      <c r="X178" s="153">
        <v>0</v>
      </c>
      <c r="Y178" s="153">
        <f>X178*K178</f>
        <v>0</v>
      </c>
      <c r="Z178" s="153">
        <v>0</v>
      </c>
      <c r="AA178" s="154">
        <f>Z178*K178</f>
        <v>0</v>
      </c>
      <c r="AR178" s="18" t="s">
        <v>225</v>
      </c>
      <c r="AT178" s="18" t="s">
        <v>145</v>
      </c>
      <c r="AU178" s="18" t="s">
        <v>99</v>
      </c>
      <c r="AY178" s="18" t="s">
        <v>144</v>
      </c>
      <c r="BE178" s="155">
        <f>IF(U178="základní",N178,0)</f>
        <v>0</v>
      </c>
      <c r="BF178" s="155">
        <f>IF(U178="snížená",N178,0)</f>
        <v>0</v>
      </c>
      <c r="BG178" s="155">
        <f>IF(U178="zákl. přenesená",N178,0)</f>
        <v>0</v>
      </c>
      <c r="BH178" s="155">
        <f>IF(U178="sníž. přenesená",N178,0)</f>
        <v>0</v>
      </c>
      <c r="BI178" s="155">
        <f>IF(U178="nulová",N178,0)</f>
        <v>0</v>
      </c>
      <c r="BJ178" s="18" t="s">
        <v>21</v>
      </c>
      <c r="BK178" s="155">
        <f>ROUND(L178*K178,2)</f>
        <v>0</v>
      </c>
      <c r="BL178" s="18" t="s">
        <v>225</v>
      </c>
      <c r="BM178" s="18" t="s">
        <v>771</v>
      </c>
    </row>
    <row r="179" spans="2:65" s="9" customFormat="1" ht="29.85" customHeight="1" x14ac:dyDescent="0.3">
      <c r="B179" s="137"/>
      <c r="C179" s="138"/>
      <c r="D179" s="147" t="s">
        <v>122</v>
      </c>
      <c r="E179" s="147"/>
      <c r="F179" s="147"/>
      <c r="G179" s="147"/>
      <c r="H179" s="147"/>
      <c r="I179" s="147"/>
      <c r="J179" s="147"/>
      <c r="K179" s="147"/>
      <c r="L179" s="147"/>
      <c r="M179" s="147"/>
      <c r="N179" s="271">
        <f>BK179</f>
        <v>0</v>
      </c>
      <c r="O179" s="272"/>
      <c r="P179" s="272"/>
      <c r="Q179" s="272"/>
      <c r="R179" s="140"/>
      <c r="T179" s="141"/>
      <c r="U179" s="138"/>
      <c r="V179" s="138"/>
      <c r="W179" s="142">
        <f>SUM(W180:W187)</f>
        <v>26.213034999999998</v>
      </c>
      <c r="X179" s="138"/>
      <c r="Y179" s="142">
        <f>SUM(Y180:Y187)</f>
        <v>0.75395135999999996</v>
      </c>
      <c r="Z179" s="138"/>
      <c r="AA179" s="143">
        <f>SUM(AA180:AA187)</f>
        <v>0</v>
      </c>
      <c r="AR179" s="144" t="s">
        <v>99</v>
      </c>
      <c r="AT179" s="145" t="s">
        <v>79</v>
      </c>
      <c r="AU179" s="145" t="s">
        <v>21</v>
      </c>
      <c r="AY179" s="144" t="s">
        <v>144</v>
      </c>
      <c r="BK179" s="146">
        <f>SUM(BK180:BK187)</f>
        <v>0</v>
      </c>
    </row>
    <row r="180" spans="2:65" s="1" customFormat="1" ht="31.5" customHeight="1" x14ac:dyDescent="0.3">
      <c r="B180" s="32"/>
      <c r="C180" s="148" t="s">
        <v>268</v>
      </c>
      <c r="D180" s="148" t="s">
        <v>145</v>
      </c>
      <c r="E180" s="149" t="s">
        <v>269</v>
      </c>
      <c r="F180" s="248" t="s">
        <v>270</v>
      </c>
      <c r="G180" s="249"/>
      <c r="H180" s="249"/>
      <c r="I180" s="249"/>
      <c r="J180" s="150" t="s">
        <v>148</v>
      </c>
      <c r="K180" s="151">
        <v>22.954999999999998</v>
      </c>
      <c r="L180" s="274"/>
      <c r="M180" s="275"/>
      <c r="N180" s="250">
        <f>ROUND(L180*K180,2)</f>
        <v>0</v>
      </c>
      <c r="O180" s="249"/>
      <c r="P180" s="249"/>
      <c r="Q180" s="249"/>
      <c r="R180" s="34"/>
      <c r="T180" s="152" t="s">
        <v>19</v>
      </c>
      <c r="U180" s="41" t="s">
        <v>45</v>
      </c>
      <c r="V180" s="153">
        <v>0.29299999999999998</v>
      </c>
      <c r="W180" s="153">
        <f>V180*K180</f>
        <v>6.725814999999999</v>
      </c>
      <c r="X180" s="153">
        <v>0</v>
      </c>
      <c r="Y180" s="153">
        <f>X180*K180</f>
        <v>0</v>
      </c>
      <c r="Z180" s="153">
        <v>0</v>
      </c>
      <c r="AA180" s="154">
        <f>Z180*K180</f>
        <v>0</v>
      </c>
      <c r="AR180" s="18" t="s">
        <v>225</v>
      </c>
      <c r="AT180" s="18" t="s">
        <v>145</v>
      </c>
      <c r="AU180" s="18" t="s">
        <v>99</v>
      </c>
      <c r="AY180" s="18" t="s">
        <v>144</v>
      </c>
      <c r="BE180" s="155">
        <f>IF(U180="základní",N180,0)</f>
        <v>0</v>
      </c>
      <c r="BF180" s="155">
        <f>IF(U180="snížená",N180,0)</f>
        <v>0</v>
      </c>
      <c r="BG180" s="155">
        <f>IF(U180="zákl. přenesená",N180,0)</f>
        <v>0</v>
      </c>
      <c r="BH180" s="155">
        <f>IF(U180="sníž. přenesená",N180,0)</f>
        <v>0</v>
      </c>
      <c r="BI180" s="155">
        <f>IF(U180="nulová",N180,0)</f>
        <v>0</v>
      </c>
      <c r="BJ180" s="18" t="s">
        <v>21</v>
      </c>
      <c r="BK180" s="155">
        <f>ROUND(L180*K180,2)</f>
        <v>0</v>
      </c>
      <c r="BL180" s="18" t="s">
        <v>225</v>
      </c>
      <c r="BM180" s="18" t="s">
        <v>772</v>
      </c>
    </row>
    <row r="181" spans="2:65" s="10" customFormat="1" ht="22.5" customHeight="1" x14ac:dyDescent="0.3">
      <c r="B181" s="156"/>
      <c r="C181" s="157"/>
      <c r="D181" s="157"/>
      <c r="E181" s="158" t="s">
        <v>19</v>
      </c>
      <c r="F181" s="251" t="s">
        <v>766</v>
      </c>
      <c r="G181" s="252"/>
      <c r="H181" s="252"/>
      <c r="I181" s="252"/>
      <c r="J181" s="157"/>
      <c r="K181" s="159">
        <v>22.954999999999998</v>
      </c>
      <c r="L181" s="157"/>
      <c r="M181" s="157"/>
      <c r="N181" s="157"/>
      <c r="O181" s="157"/>
      <c r="P181" s="157"/>
      <c r="Q181" s="157"/>
      <c r="R181" s="160"/>
      <c r="T181" s="161"/>
      <c r="U181" s="157"/>
      <c r="V181" s="157"/>
      <c r="W181" s="157"/>
      <c r="X181" s="157"/>
      <c r="Y181" s="157"/>
      <c r="Z181" s="157"/>
      <c r="AA181" s="162"/>
      <c r="AT181" s="163" t="s">
        <v>152</v>
      </c>
      <c r="AU181" s="163" t="s">
        <v>99</v>
      </c>
      <c r="AV181" s="10" t="s">
        <v>99</v>
      </c>
      <c r="AW181" s="10" t="s">
        <v>37</v>
      </c>
      <c r="AX181" s="10" t="s">
        <v>21</v>
      </c>
      <c r="AY181" s="163" t="s">
        <v>144</v>
      </c>
    </row>
    <row r="182" spans="2:65" s="1" customFormat="1" ht="22.5" customHeight="1" x14ac:dyDescent="0.3">
      <c r="B182" s="32"/>
      <c r="C182" s="180" t="s">
        <v>272</v>
      </c>
      <c r="D182" s="180" t="s">
        <v>239</v>
      </c>
      <c r="E182" s="181" t="s">
        <v>273</v>
      </c>
      <c r="F182" s="258" t="s">
        <v>773</v>
      </c>
      <c r="G182" s="259"/>
      <c r="H182" s="259"/>
      <c r="I182" s="259"/>
      <c r="J182" s="182" t="s">
        <v>148</v>
      </c>
      <c r="K182" s="183">
        <v>23.873000000000001</v>
      </c>
      <c r="L182" s="276"/>
      <c r="M182" s="277"/>
      <c r="N182" s="260">
        <f>ROUND(L182*K182,2)</f>
        <v>0</v>
      </c>
      <c r="O182" s="249"/>
      <c r="P182" s="249"/>
      <c r="Q182" s="249"/>
      <c r="R182" s="34"/>
      <c r="T182" s="152" t="s">
        <v>19</v>
      </c>
      <c r="U182" s="41" t="s">
        <v>45</v>
      </c>
      <c r="V182" s="153">
        <v>0</v>
      </c>
      <c r="W182" s="153">
        <f>V182*K182</f>
        <v>0</v>
      </c>
      <c r="X182" s="153">
        <v>1.04E-2</v>
      </c>
      <c r="Y182" s="153">
        <f>X182*K182</f>
        <v>0.24827920000000001</v>
      </c>
      <c r="Z182" s="153">
        <v>0</v>
      </c>
      <c r="AA182" s="154">
        <f>Z182*K182</f>
        <v>0</v>
      </c>
      <c r="AR182" s="18" t="s">
        <v>242</v>
      </c>
      <c r="AT182" s="18" t="s">
        <v>239</v>
      </c>
      <c r="AU182" s="18" t="s">
        <v>99</v>
      </c>
      <c r="AY182" s="18" t="s">
        <v>144</v>
      </c>
      <c r="BE182" s="155">
        <f>IF(U182="základní",N182,0)</f>
        <v>0</v>
      </c>
      <c r="BF182" s="155">
        <f>IF(U182="snížená",N182,0)</f>
        <v>0</v>
      </c>
      <c r="BG182" s="155">
        <f>IF(U182="zákl. přenesená",N182,0)</f>
        <v>0</v>
      </c>
      <c r="BH182" s="155">
        <f>IF(U182="sníž. přenesená",N182,0)</f>
        <v>0</v>
      </c>
      <c r="BI182" s="155">
        <f>IF(U182="nulová",N182,0)</f>
        <v>0</v>
      </c>
      <c r="BJ182" s="18" t="s">
        <v>21</v>
      </c>
      <c r="BK182" s="155">
        <f>ROUND(L182*K182,2)</f>
        <v>0</v>
      </c>
      <c r="BL182" s="18" t="s">
        <v>225</v>
      </c>
      <c r="BM182" s="18" t="s">
        <v>774</v>
      </c>
    </row>
    <row r="183" spans="2:65" s="10" customFormat="1" ht="22.5" customHeight="1" x14ac:dyDescent="0.3">
      <c r="B183" s="156"/>
      <c r="C183" s="157"/>
      <c r="D183" s="157"/>
      <c r="E183" s="158" t="s">
        <v>19</v>
      </c>
      <c r="F183" s="251" t="s">
        <v>766</v>
      </c>
      <c r="G183" s="252"/>
      <c r="H183" s="252"/>
      <c r="I183" s="252"/>
      <c r="J183" s="157"/>
      <c r="K183" s="159">
        <v>22.954999999999998</v>
      </c>
      <c r="L183" s="157"/>
      <c r="M183" s="157"/>
      <c r="N183" s="157"/>
      <c r="O183" s="157"/>
      <c r="P183" s="157"/>
      <c r="Q183" s="157"/>
      <c r="R183" s="160"/>
      <c r="T183" s="161"/>
      <c r="U183" s="157"/>
      <c r="V183" s="157"/>
      <c r="W183" s="157"/>
      <c r="X183" s="157"/>
      <c r="Y183" s="157"/>
      <c r="Z183" s="157"/>
      <c r="AA183" s="162"/>
      <c r="AT183" s="163" t="s">
        <v>152</v>
      </c>
      <c r="AU183" s="163" t="s">
        <v>99</v>
      </c>
      <c r="AV183" s="10" t="s">
        <v>99</v>
      </c>
      <c r="AW183" s="10" t="s">
        <v>37</v>
      </c>
      <c r="AX183" s="10" t="s">
        <v>21</v>
      </c>
      <c r="AY183" s="163" t="s">
        <v>144</v>
      </c>
    </row>
    <row r="184" spans="2:65" s="1" customFormat="1" ht="31.5" customHeight="1" x14ac:dyDescent="0.3">
      <c r="B184" s="32"/>
      <c r="C184" s="148" t="s">
        <v>276</v>
      </c>
      <c r="D184" s="148" t="s">
        <v>145</v>
      </c>
      <c r="E184" s="149" t="s">
        <v>277</v>
      </c>
      <c r="F184" s="248" t="s">
        <v>278</v>
      </c>
      <c r="G184" s="249"/>
      <c r="H184" s="249"/>
      <c r="I184" s="249"/>
      <c r="J184" s="150" t="s">
        <v>148</v>
      </c>
      <c r="K184" s="151">
        <v>64.498999999999995</v>
      </c>
      <c r="L184" s="274"/>
      <c r="M184" s="275"/>
      <c r="N184" s="250">
        <f>ROUND(L184*K184,2)</f>
        <v>0</v>
      </c>
      <c r="O184" s="249"/>
      <c r="P184" s="249"/>
      <c r="Q184" s="249"/>
      <c r="R184" s="34"/>
      <c r="T184" s="152" t="s">
        <v>19</v>
      </c>
      <c r="U184" s="41" t="s">
        <v>45</v>
      </c>
      <c r="V184" s="153">
        <v>0.26200000000000001</v>
      </c>
      <c r="W184" s="153">
        <f>V184*K184</f>
        <v>16.898737999999998</v>
      </c>
      <c r="X184" s="153">
        <v>7.8399999999999997E-3</v>
      </c>
      <c r="Y184" s="153">
        <f>X184*K184</f>
        <v>0.50567215999999993</v>
      </c>
      <c r="Z184" s="153">
        <v>0</v>
      </c>
      <c r="AA184" s="154">
        <f>Z184*K184</f>
        <v>0</v>
      </c>
      <c r="AR184" s="18" t="s">
        <v>225</v>
      </c>
      <c r="AT184" s="18" t="s">
        <v>145</v>
      </c>
      <c r="AU184" s="18" t="s">
        <v>99</v>
      </c>
      <c r="AY184" s="18" t="s">
        <v>144</v>
      </c>
      <c r="BE184" s="155">
        <f>IF(U184="základní",N184,0)</f>
        <v>0</v>
      </c>
      <c r="BF184" s="155">
        <f>IF(U184="snížená",N184,0)</f>
        <v>0</v>
      </c>
      <c r="BG184" s="155">
        <f>IF(U184="zákl. přenesená",N184,0)</f>
        <v>0</v>
      </c>
      <c r="BH184" s="155">
        <f>IF(U184="sníž. přenesená",N184,0)</f>
        <v>0</v>
      </c>
      <c r="BI184" s="155">
        <f>IF(U184="nulová",N184,0)</f>
        <v>0</v>
      </c>
      <c r="BJ184" s="18" t="s">
        <v>21</v>
      </c>
      <c r="BK184" s="155">
        <f>ROUND(L184*K184,2)</f>
        <v>0</v>
      </c>
      <c r="BL184" s="18" t="s">
        <v>225</v>
      </c>
      <c r="BM184" s="18" t="s">
        <v>775</v>
      </c>
    </row>
    <row r="185" spans="2:65" s="10" customFormat="1" ht="22.5" customHeight="1" x14ac:dyDescent="0.3">
      <c r="B185" s="156"/>
      <c r="C185" s="157"/>
      <c r="D185" s="157"/>
      <c r="E185" s="158" t="s">
        <v>19</v>
      </c>
      <c r="F185" s="251" t="s">
        <v>764</v>
      </c>
      <c r="G185" s="252"/>
      <c r="H185" s="252"/>
      <c r="I185" s="252"/>
      <c r="J185" s="157"/>
      <c r="K185" s="159">
        <v>64.498999999999995</v>
      </c>
      <c r="L185" s="157"/>
      <c r="M185" s="157"/>
      <c r="N185" s="157"/>
      <c r="O185" s="157"/>
      <c r="P185" s="157"/>
      <c r="Q185" s="157"/>
      <c r="R185" s="160"/>
      <c r="T185" s="161"/>
      <c r="U185" s="157"/>
      <c r="V185" s="157"/>
      <c r="W185" s="157"/>
      <c r="X185" s="157"/>
      <c r="Y185" s="157"/>
      <c r="Z185" s="157"/>
      <c r="AA185" s="162"/>
      <c r="AT185" s="163" t="s">
        <v>152</v>
      </c>
      <c r="AU185" s="163" t="s">
        <v>99</v>
      </c>
      <c r="AV185" s="10" t="s">
        <v>99</v>
      </c>
      <c r="AW185" s="10" t="s">
        <v>37</v>
      </c>
      <c r="AX185" s="10" t="s">
        <v>21</v>
      </c>
      <c r="AY185" s="163" t="s">
        <v>144</v>
      </c>
    </row>
    <row r="186" spans="2:65" s="1" customFormat="1" ht="31.5" customHeight="1" x14ac:dyDescent="0.3">
      <c r="B186" s="32"/>
      <c r="C186" s="148" t="s">
        <v>281</v>
      </c>
      <c r="D186" s="148" t="s">
        <v>145</v>
      </c>
      <c r="E186" s="149" t="s">
        <v>282</v>
      </c>
      <c r="F186" s="248" t="s">
        <v>283</v>
      </c>
      <c r="G186" s="249"/>
      <c r="H186" s="249"/>
      <c r="I186" s="249"/>
      <c r="J186" s="150" t="s">
        <v>194</v>
      </c>
      <c r="K186" s="151">
        <v>0.754</v>
      </c>
      <c r="L186" s="274"/>
      <c r="M186" s="275"/>
      <c r="N186" s="250">
        <f>ROUND(L186*K186,2)</f>
        <v>0</v>
      </c>
      <c r="O186" s="249"/>
      <c r="P186" s="249"/>
      <c r="Q186" s="249"/>
      <c r="R186" s="34"/>
      <c r="T186" s="152" t="s">
        <v>19</v>
      </c>
      <c r="U186" s="41" t="s">
        <v>45</v>
      </c>
      <c r="V186" s="153">
        <v>1.863</v>
      </c>
      <c r="W186" s="153">
        <f>V186*K186</f>
        <v>1.4047019999999999</v>
      </c>
      <c r="X186" s="153">
        <v>0</v>
      </c>
      <c r="Y186" s="153">
        <f>X186*K186</f>
        <v>0</v>
      </c>
      <c r="Z186" s="153">
        <v>0</v>
      </c>
      <c r="AA186" s="154">
        <f>Z186*K186</f>
        <v>0</v>
      </c>
      <c r="AR186" s="18" t="s">
        <v>225</v>
      </c>
      <c r="AT186" s="18" t="s">
        <v>145</v>
      </c>
      <c r="AU186" s="18" t="s">
        <v>99</v>
      </c>
      <c r="AY186" s="18" t="s">
        <v>144</v>
      </c>
      <c r="BE186" s="155">
        <f>IF(U186="základní",N186,0)</f>
        <v>0</v>
      </c>
      <c r="BF186" s="155">
        <f>IF(U186="snížená",N186,0)</f>
        <v>0</v>
      </c>
      <c r="BG186" s="155">
        <f>IF(U186="zákl. přenesená",N186,0)</f>
        <v>0</v>
      </c>
      <c r="BH186" s="155">
        <f>IF(U186="sníž. přenesená",N186,0)</f>
        <v>0</v>
      </c>
      <c r="BI186" s="155">
        <f>IF(U186="nulová",N186,0)</f>
        <v>0</v>
      </c>
      <c r="BJ186" s="18" t="s">
        <v>21</v>
      </c>
      <c r="BK186" s="155">
        <f>ROUND(L186*K186,2)</f>
        <v>0</v>
      </c>
      <c r="BL186" s="18" t="s">
        <v>225</v>
      </c>
      <c r="BM186" s="18" t="s">
        <v>776</v>
      </c>
    </row>
    <row r="187" spans="2:65" s="1" customFormat="1" ht="31.5" customHeight="1" x14ac:dyDescent="0.3">
      <c r="B187" s="32"/>
      <c r="C187" s="148" t="s">
        <v>285</v>
      </c>
      <c r="D187" s="148" t="s">
        <v>145</v>
      </c>
      <c r="E187" s="149" t="s">
        <v>286</v>
      </c>
      <c r="F187" s="248" t="s">
        <v>287</v>
      </c>
      <c r="G187" s="249"/>
      <c r="H187" s="249"/>
      <c r="I187" s="249"/>
      <c r="J187" s="150" t="s">
        <v>194</v>
      </c>
      <c r="K187" s="151">
        <v>0.754</v>
      </c>
      <c r="L187" s="274"/>
      <c r="M187" s="275"/>
      <c r="N187" s="250">
        <f>ROUND(L187*K187,2)</f>
        <v>0</v>
      </c>
      <c r="O187" s="249"/>
      <c r="P187" s="249"/>
      <c r="Q187" s="249"/>
      <c r="R187" s="34"/>
      <c r="T187" s="152" t="s">
        <v>19</v>
      </c>
      <c r="U187" s="41" t="s">
        <v>45</v>
      </c>
      <c r="V187" s="153">
        <v>1.57</v>
      </c>
      <c r="W187" s="153">
        <f>V187*K187</f>
        <v>1.1837800000000001</v>
      </c>
      <c r="X187" s="153">
        <v>0</v>
      </c>
      <c r="Y187" s="153">
        <f>X187*K187</f>
        <v>0</v>
      </c>
      <c r="Z187" s="153">
        <v>0</v>
      </c>
      <c r="AA187" s="154">
        <f>Z187*K187</f>
        <v>0</v>
      </c>
      <c r="AR187" s="18" t="s">
        <v>225</v>
      </c>
      <c r="AT187" s="18" t="s">
        <v>145</v>
      </c>
      <c r="AU187" s="18" t="s">
        <v>99</v>
      </c>
      <c r="AY187" s="18" t="s">
        <v>144</v>
      </c>
      <c r="BE187" s="155">
        <f>IF(U187="základní",N187,0)</f>
        <v>0</v>
      </c>
      <c r="BF187" s="155">
        <f>IF(U187="snížená",N187,0)</f>
        <v>0</v>
      </c>
      <c r="BG187" s="155">
        <f>IF(U187="zákl. přenesená",N187,0)</f>
        <v>0</v>
      </c>
      <c r="BH187" s="155">
        <f>IF(U187="sníž. přenesená",N187,0)</f>
        <v>0</v>
      </c>
      <c r="BI187" s="155">
        <f>IF(U187="nulová",N187,0)</f>
        <v>0</v>
      </c>
      <c r="BJ187" s="18" t="s">
        <v>21</v>
      </c>
      <c r="BK187" s="155">
        <f>ROUND(L187*K187,2)</f>
        <v>0</v>
      </c>
      <c r="BL187" s="18" t="s">
        <v>225</v>
      </c>
      <c r="BM187" s="18" t="s">
        <v>777</v>
      </c>
    </row>
    <row r="188" spans="2:65" s="9" customFormat="1" ht="29.85" customHeight="1" x14ac:dyDescent="0.3">
      <c r="B188" s="137"/>
      <c r="C188" s="138"/>
      <c r="D188" s="147" t="s">
        <v>123</v>
      </c>
      <c r="E188" s="147"/>
      <c r="F188" s="147"/>
      <c r="G188" s="147"/>
      <c r="H188" s="147"/>
      <c r="I188" s="147"/>
      <c r="J188" s="147"/>
      <c r="K188" s="147"/>
      <c r="L188" s="147"/>
      <c r="M188" s="147"/>
      <c r="N188" s="271">
        <f>BK188</f>
        <v>0</v>
      </c>
      <c r="O188" s="272"/>
      <c r="P188" s="272"/>
      <c r="Q188" s="272"/>
      <c r="R188" s="140"/>
      <c r="T188" s="141"/>
      <c r="U188" s="138"/>
      <c r="V188" s="138"/>
      <c r="W188" s="142">
        <f>SUM(W189:W203)</f>
        <v>122.77668599999998</v>
      </c>
      <c r="X188" s="138"/>
      <c r="Y188" s="142">
        <f>SUM(Y189:Y203)</f>
        <v>3.6806591899999996</v>
      </c>
      <c r="Z188" s="138"/>
      <c r="AA188" s="143">
        <f>SUM(AA189:AA203)</f>
        <v>0.58305699999999994</v>
      </c>
      <c r="AR188" s="144" t="s">
        <v>99</v>
      </c>
      <c r="AT188" s="145" t="s">
        <v>79</v>
      </c>
      <c r="AU188" s="145" t="s">
        <v>21</v>
      </c>
      <c r="AY188" s="144" t="s">
        <v>144</v>
      </c>
      <c r="BK188" s="146">
        <f>SUM(BK189:BK203)</f>
        <v>0</v>
      </c>
    </row>
    <row r="189" spans="2:65" s="1" customFormat="1" ht="31.5" customHeight="1" x14ac:dyDescent="0.3">
      <c r="B189" s="32"/>
      <c r="C189" s="148" t="s">
        <v>289</v>
      </c>
      <c r="D189" s="148" t="s">
        <v>145</v>
      </c>
      <c r="E189" s="149" t="s">
        <v>293</v>
      </c>
      <c r="F189" s="248" t="s">
        <v>294</v>
      </c>
      <c r="G189" s="249"/>
      <c r="H189" s="249"/>
      <c r="I189" s="249"/>
      <c r="J189" s="150" t="s">
        <v>148</v>
      </c>
      <c r="K189" s="151">
        <v>22.954999999999998</v>
      </c>
      <c r="L189" s="274"/>
      <c r="M189" s="275"/>
      <c r="N189" s="250">
        <f>ROUND(L189*K189,2)</f>
        <v>0</v>
      </c>
      <c r="O189" s="249"/>
      <c r="P189" s="249"/>
      <c r="Q189" s="249"/>
      <c r="R189" s="34"/>
      <c r="T189" s="152" t="s">
        <v>19</v>
      </c>
      <c r="U189" s="41" t="s">
        <v>45</v>
      </c>
      <c r="V189" s="153">
        <v>7.6999999999999999E-2</v>
      </c>
      <c r="W189" s="153">
        <f>V189*K189</f>
        <v>1.7675349999999999</v>
      </c>
      <c r="X189" s="153">
        <v>0</v>
      </c>
      <c r="Y189" s="153">
        <f>X189*K189</f>
        <v>0</v>
      </c>
      <c r="Z189" s="153">
        <v>2.5399999999999999E-2</v>
      </c>
      <c r="AA189" s="154">
        <f>Z189*K189</f>
        <v>0.58305699999999994</v>
      </c>
      <c r="AR189" s="18" t="s">
        <v>225</v>
      </c>
      <c r="AT189" s="18" t="s">
        <v>145</v>
      </c>
      <c r="AU189" s="18" t="s">
        <v>99</v>
      </c>
      <c r="AY189" s="18" t="s">
        <v>144</v>
      </c>
      <c r="BE189" s="155">
        <f>IF(U189="základní",N189,0)</f>
        <v>0</v>
      </c>
      <c r="BF189" s="155">
        <f>IF(U189="snížená",N189,0)</f>
        <v>0</v>
      </c>
      <c r="BG189" s="155">
        <f>IF(U189="zákl. přenesená",N189,0)</f>
        <v>0</v>
      </c>
      <c r="BH189" s="155">
        <f>IF(U189="sníž. přenesená",N189,0)</f>
        <v>0</v>
      </c>
      <c r="BI189" s="155">
        <f>IF(U189="nulová",N189,0)</f>
        <v>0</v>
      </c>
      <c r="BJ189" s="18" t="s">
        <v>21</v>
      </c>
      <c r="BK189" s="155">
        <f>ROUND(L189*K189,2)</f>
        <v>0</v>
      </c>
      <c r="BL189" s="18" t="s">
        <v>225</v>
      </c>
      <c r="BM189" s="18" t="s">
        <v>778</v>
      </c>
    </row>
    <row r="190" spans="2:65" s="10" customFormat="1" ht="22.5" customHeight="1" x14ac:dyDescent="0.3">
      <c r="B190" s="156"/>
      <c r="C190" s="157"/>
      <c r="D190" s="157"/>
      <c r="E190" s="158" t="s">
        <v>19</v>
      </c>
      <c r="F190" s="251" t="s">
        <v>766</v>
      </c>
      <c r="G190" s="252"/>
      <c r="H190" s="252"/>
      <c r="I190" s="252"/>
      <c r="J190" s="157"/>
      <c r="K190" s="159">
        <v>22.954999999999998</v>
      </c>
      <c r="L190" s="157"/>
      <c r="M190" s="157"/>
      <c r="N190" s="157"/>
      <c r="O190" s="157"/>
      <c r="P190" s="157"/>
      <c r="Q190" s="157"/>
      <c r="R190" s="160"/>
      <c r="T190" s="161"/>
      <c r="U190" s="157"/>
      <c r="V190" s="157"/>
      <c r="W190" s="157"/>
      <c r="X190" s="157"/>
      <c r="Y190" s="157"/>
      <c r="Z190" s="157"/>
      <c r="AA190" s="162"/>
      <c r="AT190" s="163" t="s">
        <v>152</v>
      </c>
      <c r="AU190" s="163" t="s">
        <v>99</v>
      </c>
      <c r="AV190" s="10" t="s">
        <v>99</v>
      </c>
      <c r="AW190" s="10" t="s">
        <v>37</v>
      </c>
      <c r="AX190" s="10" t="s">
        <v>21</v>
      </c>
      <c r="AY190" s="163" t="s">
        <v>144</v>
      </c>
    </row>
    <row r="191" spans="2:65" s="1" customFormat="1" ht="31.5" customHeight="1" x14ac:dyDescent="0.3">
      <c r="B191" s="32"/>
      <c r="C191" s="148" t="s">
        <v>242</v>
      </c>
      <c r="D191" s="148" t="s">
        <v>145</v>
      </c>
      <c r="E191" s="149" t="s">
        <v>303</v>
      </c>
      <c r="F191" s="248" t="s">
        <v>304</v>
      </c>
      <c r="G191" s="249"/>
      <c r="H191" s="249"/>
      <c r="I191" s="249"/>
      <c r="J191" s="150" t="s">
        <v>148</v>
      </c>
      <c r="K191" s="151">
        <v>39.287999999999997</v>
      </c>
      <c r="L191" s="274"/>
      <c r="M191" s="275"/>
      <c r="N191" s="250">
        <f>ROUND(L191*K191,2)</f>
        <v>0</v>
      </c>
      <c r="O191" s="249"/>
      <c r="P191" s="249"/>
      <c r="Q191" s="249"/>
      <c r="R191" s="34"/>
      <c r="T191" s="152" t="s">
        <v>19</v>
      </c>
      <c r="U191" s="41" t="s">
        <v>45</v>
      </c>
      <c r="V191" s="153">
        <v>0.59899999999999998</v>
      </c>
      <c r="W191" s="153">
        <f>V191*K191</f>
        <v>23.533511999999998</v>
      </c>
      <c r="X191" s="153">
        <v>3.0000000000000001E-5</v>
      </c>
      <c r="Y191" s="153">
        <f>X191*K191</f>
        <v>1.1786399999999999E-3</v>
      </c>
      <c r="Z191" s="153">
        <v>0</v>
      </c>
      <c r="AA191" s="154">
        <f>Z191*K191</f>
        <v>0</v>
      </c>
      <c r="AR191" s="18" t="s">
        <v>225</v>
      </c>
      <c r="AT191" s="18" t="s">
        <v>145</v>
      </c>
      <c r="AU191" s="18" t="s">
        <v>99</v>
      </c>
      <c r="AY191" s="18" t="s">
        <v>144</v>
      </c>
      <c r="BE191" s="155">
        <f>IF(U191="základní",N191,0)</f>
        <v>0</v>
      </c>
      <c r="BF191" s="155">
        <f>IF(U191="snížená",N191,0)</f>
        <v>0</v>
      </c>
      <c r="BG191" s="155">
        <f>IF(U191="zákl. přenesená",N191,0)</f>
        <v>0</v>
      </c>
      <c r="BH191" s="155">
        <f>IF(U191="sníž. přenesená",N191,0)</f>
        <v>0</v>
      </c>
      <c r="BI191" s="155">
        <f>IF(U191="nulová",N191,0)</f>
        <v>0</v>
      </c>
      <c r="BJ191" s="18" t="s">
        <v>21</v>
      </c>
      <c r="BK191" s="155">
        <f>ROUND(L191*K191,2)</f>
        <v>0</v>
      </c>
      <c r="BL191" s="18" t="s">
        <v>225</v>
      </c>
      <c r="BM191" s="18" t="s">
        <v>779</v>
      </c>
    </row>
    <row r="192" spans="2:65" s="10" customFormat="1" ht="22.5" customHeight="1" x14ac:dyDescent="0.3">
      <c r="B192" s="156"/>
      <c r="C192" s="157"/>
      <c r="D192" s="157"/>
      <c r="E192" s="158" t="s">
        <v>19</v>
      </c>
      <c r="F192" s="251" t="s">
        <v>780</v>
      </c>
      <c r="G192" s="252"/>
      <c r="H192" s="252"/>
      <c r="I192" s="252"/>
      <c r="J192" s="157"/>
      <c r="K192" s="159">
        <v>39.287999999999997</v>
      </c>
      <c r="L192" s="157"/>
      <c r="M192" s="157"/>
      <c r="N192" s="157"/>
      <c r="O192" s="157"/>
      <c r="P192" s="157"/>
      <c r="Q192" s="157"/>
      <c r="R192" s="160"/>
      <c r="T192" s="161"/>
      <c r="U192" s="157"/>
      <c r="V192" s="157"/>
      <c r="W192" s="157"/>
      <c r="X192" s="157"/>
      <c r="Y192" s="157"/>
      <c r="Z192" s="157"/>
      <c r="AA192" s="162"/>
      <c r="AT192" s="163" t="s">
        <v>152</v>
      </c>
      <c r="AU192" s="163" t="s">
        <v>99</v>
      </c>
      <c r="AV192" s="10" t="s">
        <v>99</v>
      </c>
      <c r="AW192" s="10" t="s">
        <v>37</v>
      </c>
      <c r="AX192" s="10" t="s">
        <v>21</v>
      </c>
      <c r="AY192" s="163" t="s">
        <v>144</v>
      </c>
    </row>
    <row r="193" spans="2:65" s="1" customFormat="1" ht="22.5" customHeight="1" x14ac:dyDescent="0.3">
      <c r="B193" s="32"/>
      <c r="C193" s="180" t="s">
        <v>297</v>
      </c>
      <c r="D193" s="180" t="s">
        <v>239</v>
      </c>
      <c r="E193" s="181" t="s">
        <v>307</v>
      </c>
      <c r="F193" s="258" t="s">
        <v>308</v>
      </c>
      <c r="G193" s="259"/>
      <c r="H193" s="259"/>
      <c r="I193" s="259"/>
      <c r="J193" s="182" t="s">
        <v>309</v>
      </c>
      <c r="K193" s="183">
        <v>39.287999999999997</v>
      </c>
      <c r="L193" s="276"/>
      <c r="M193" s="277"/>
      <c r="N193" s="260">
        <f>ROUND(L193*K193,2)</f>
        <v>0</v>
      </c>
      <c r="O193" s="249"/>
      <c r="P193" s="249"/>
      <c r="Q193" s="249"/>
      <c r="R193" s="34"/>
      <c r="T193" s="152" t="s">
        <v>19</v>
      </c>
      <c r="U193" s="41" t="s">
        <v>45</v>
      </c>
      <c r="V193" s="153">
        <v>0</v>
      </c>
      <c r="W193" s="153">
        <f>V193*K193</f>
        <v>0</v>
      </c>
      <c r="X193" s="153">
        <v>5.5000000000000003E-4</v>
      </c>
      <c r="Y193" s="153">
        <f>X193*K193</f>
        <v>2.16084E-2</v>
      </c>
      <c r="Z193" s="153">
        <v>0</v>
      </c>
      <c r="AA193" s="154">
        <f>Z193*K193</f>
        <v>0</v>
      </c>
      <c r="AR193" s="18" t="s">
        <v>242</v>
      </c>
      <c r="AT193" s="18" t="s">
        <v>239</v>
      </c>
      <c r="AU193" s="18" t="s">
        <v>99</v>
      </c>
      <c r="AY193" s="18" t="s">
        <v>144</v>
      </c>
      <c r="BE193" s="155">
        <f>IF(U193="základní",N193,0)</f>
        <v>0</v>
      </c>
      <c r="BF193" s="155">
        <f>IF(U193="snížená",N193,0)</f>
        <v>0</v>
      </c>
      <c r="BG193" s="155">
        <f>IF(U193="zákl. přenesená",N193,0)</f>
        <v>0</v>
      </c>
      <c r="BH193" s="155">
        <f>IF(U193="sníž. přenesená",N193,0)</f>
        <v>0</v>
      </c>
      <c r="BI193" s="155">
        <f>IF(U193="nulová",N193,0)</f>
        <v>0</v>
      </c>
      <c r="BJ193" s="18" t="s">
        <v>21</v>
      </c>
      <c r="BK193" s="155">
        <f>ROUND(L193*K193,2)</f>
        <v>0</v>
      </c>
      <c r="BL193" s="18" t="s">
        <v>225</v>
      </c>
      <c r="BM193" s="18" t="s">
        <v>781</v>
      </c>
    </row>
    <row r="194" spans="2:65" s="1" customFormat="1" ht="31.5" customHeight="1" x14ac:dyDescent="0.3">
      <c r="B194" s="32"/>
      <c r="C194" s="148" t="s">
        <v>302</v>
      </c>
      <c r="D194" s="148" t="s">
        <v>145</v>
      </c>
      <c r="E194" s="149" t="s">
        <v>313</v>
      </c>
      <c r="F194" s="248" t="s">
        <v>314</v>
      </c>
      <c r="G194" s="249"/>
      <c r="H194" s="249"/>
      <c r="I194" s="249"/>
      <c r="J194" s="150" t="s">
        <v>148</v>
      </c>
      <c r="K194" s="151">
        <v>22.954999999999998</v>
      </c>
      <c r="L194" s="274"/>
      <c r="M194" s="275"/>
      <c r="N194" s="250">
        <f>ROUND(L194*K194,2)</f>
        <v>0</v>
      </c>
      <c r="O194" s="249"/>
      <c r="P194" s="249"/>
      <c r="Q194" s="249"/>
      <c r="R194" s="34"/>
      <c r="T194" s="152" t="s">
        <v>19</v>
      </c>
      <c r="U194" s="41" t="s">
        <v>45</v>
      </c>
      <c r="V194" s="153">
        <v>0.1</v>
      </c>
      <c r="W194" s="153">
        <f>V194*K194</f>
        <v>2.2955000000000001</v>
      </c>
      <c r="X194" s="153">
        <v>4.2999999999999999E-4</v>
      </c>
      <c r="Y194" s="153">
        <f>X194*K194</f>
        <v>9.8706499999999982E-3</v>
      </c>
      <c r="Z194" s="153">
        <v>0</v>
      </c>
      <c r="AA194" s="154">
        <f>Z194*K194</f>
        <v>0</v>
      </c>
      <c r="AR194" s="18" t="s">
        <v>225</v>
      </c>
      <c r="AT194" s="18" t="s">
        <v>145</v>
      </c>
      <c r="AU194" s="18" t="s">
        <v>99</v>
      </c>
      <c r="AY194" s="18" t="s">
        <v>144</v>
      </c>
      <c r="BE194" s="155">
        <f>IF(U194="základní",N194,0)</f>
        <v>0</v>
      </c>
      <c r="BF194" s="155">
        <f>IF(U194="snížená",N194,0)</f>
        <v>0</v>
      </c>
      <c r="BG194" s="155">
        <f>IF(U194="zákl. přenesená",N194,0)</f>
        <v>0</v>
      </c>
      <c r="BH194" s="155">
        <f>IF(U194="sníž. přenesená",N194,0)</f>
        <v>0</v>
      </c>
      <c r="BI194" s="155">
        <f>IF(U194="nulová",N194,0)</f>
        <v>0</v>
      </c>
      <c r="BJ194" s="18" t="s">
        <v>21</v>
      </c>
      <c r="BK194" s="155">
        <f>ROUND(L194*K194,2)</f>
        <v>0</v>
      </c>
      <c r="BL194" s="18" t="s">
        <v>225</v>
      </c>
      <c r="BM194" s="18" t="s">
        <v>782</v>
      </c>
    </row>
    <row r="195" spans="2:65" s="10" customFormat="1" ht="22.5" customHeight="1" x14ac:dyDescent="0.3">
      <c r="B195" s="156"/>
      <c r="C195" s="157"/>
      <c r="D195" s="157"/>
      <c r="E195" s="158" t="s">
        <v>19</v>
      </c>
      <c r="F195" s="251" t="s">
        <v>766</v>
      </c>
      <c r="G195" s="252"/>
      <c r="H195" s="252"/>
      <c r="I195" s="252"/>
      <c r="J195" s="157"/>
      <c r="K195" s="159">
        <v>22.954999999999998</v>
      </c>
      <c r="L195" s="157"/>
      <c r="M195" s="157"/>
      <c r="N195" s="157"/>
      <c r="O195" s="157"/>
      <c r="P195" s="157"/>
      <c r="Q195" s="157"/>
      <c r="R195" s="160"/>
      <c r="T195" s="161"/>
      <c r="U195" s="157"/>
      <c r="V195" s="157"/>
      <c r="W195" s="157"/>
      <c r="X195" s="157"/>
      <c r="Y195" s="157"/>
      <c r="Z195" s="157"/>
      <c r="AA195" s="162"/>
      <c r="AT195" s="163" t="s">
        <v>152</v>
      </c>
      <c r="AU195" s="163" t="s">
        <v>99</v>
      </c>
      <c r="AV195" s="10" t="s">
        <v>99</v>
      </c>
      <c r="AW195" s="10" t="s">
        <v>37</v>
      </c>
      <c r="AX195" s="10" t="s">
        <v>21</v>
      </c>
      <c r="AY195" s="163" t="s">
        <v>144</v>
      </c>
    </row>
    <row r="196" spans="2:65" s="1" customFormat="1" ht="22.5" customHeight="1" x14ac:dyDescent="0.3">
      <c r="B196" s="32"/>
      <c r="C196" s="180" t="s">
        <v>306</v>
      </c>
      <c r="D196" s="180" t="s">
        <v>239</v>
      </c>
      <c r="E196" s="181" t="s">
        <v>317</v>
      </c>
      <c r="F196" s="258" t="s">
        <v>645</v>
      </c>
      <c r="G196" s="259"/>
      <c r="H196" s="259"/>
      <c r="I196" s="259"/>
      <c r="J196" s="182" t="s">
        <v>148</v>
      </c>
      <c r="K196" s="183">
        <v>25.251000000000001</v>
      </c>
      <c r="L196" s="276"/>
      <c r="M196" s="277"/>
      <c r="N196" s="260">
        <f>ROUND(L196*K196,2)</f>
        <v>0</v>
      </c>
      <c r="O196" s="249"/>
      <c r="P196" s="249"/>
      <c r="Q196" s="249"/>
      <c r="R196" s="34"/>
      <c r="T196" s="152" t="s">
        <v>19</v>
      </c>
      <c r="U196" s="41" t="s">
        <v>45</v>
      </c>
      <c r="V196" s="153">
        <v>0</v>
      </c>
      <c r="W196" s="153">
        <f>V196*K196</f>
        <v>0</v>
      </c>
      <c r="X196" s="153">
        <v>8.9999999999999993E-3</v>
      </c>
      <c r="Y196" s="153">
        <f>X196*K196</f>
        <v>0.22725899999999999</v>
      </c>
      <c r="Z196" s="153">
        <v>0</v>
      </c>
      <c r="AA196" s="154">
        <f>Z196*K196</f>
        <v>0</v>
      </c>
      <c r="AR196" s="18" t="s">
        <v>242</v>
      </c>
      <c r="AT196" s="18" t="s">
        <v>239</v>
      </c>
      <c r="AU196" s="18" t="s">
        <v>99</v>
      </c>
      <c r="AY196" s="18" t="s">
        <v>144</v>
      </c>
      <c r="BE196" s="155">
        <f>IF(U196="základní",N196,0)</f>
        <v>0</v>
      </c>
      <c r="BF196" s="155">
        <f>IF(U196="snížená",N196,0)</f>
        <v>0</v>
      </c>
      <c r="BG196" s="155">
        <f>IF(U196="zákl. přenesená",N196,0)</f>
        <v>0</v>
      </c>
      <c r="BH196" s="155">
        <f>IF(U196="sníž. přenesená",N196,0)</f>
        <v>0</v>
      </c>
      <c r="BI196" s="155">
        <f>IF(U196="nulová",N196,0)</f>
        <v>0</v>
      </c>
      <c r="BJ196" s="18" t="s">
        <v>21</v>
      </c>
      <c r="BK196" s="155">
        <f>ROUND(L196*K196,2)</f>
        <v>0</v>
      </c>
      <c r="BL196" s="18" t="s">
        <v>225</v>
      </c>
      <c r="BM196" s="18" t="s">
        <v>783</v>
      </c>
    </row>
    <row r="197" spans="2:65" s="10" customFormat="1" ht="22.5" customHeight="1" x14ac:dyDescent="0.3">
      <c r="B197" s="156"/>
      <c r="C197" s="157"/>
      <c r="D197" s="157"/>
      <c r="E197" s="158" t="s">
        <v>19</v>
      </c>
      <c r="F197" s="251" t="s">
        <v>766</v>
      </c>
      <c r="G197" s="252"/>
      <c r="H197" s="252"/>
      <c r="I197" s="252"/>
      <c r="J197" s="157"/>
      <c r="K197" s="159">
        <v>22.954999999999998</v>
      </c>
      <c r="L197" s="157"/>
      <c r="M197" s="157"/>
      <c r="N197" s="157"/>
      <c r="O197" s="157"/>
      <c r="P197" s="157"/>
      <c r="Q197" s="157"/>
      <c r="R197" s="160"/>
      <c r="T197" s="161"/>
      <c r="U197" s="157"/>
      <c r="V197" s="157"/>
      <c r="W197" s="157"/>
      <c r="X197" s="157"/>
      <c r="Y197" s="157"/>
      <c r="Z197" s="157"/>
      <c r="AA197" s="162"/>
      <c r="AT197" s="163" t="s">
        <v>152</v>
      </c>
      <c r="AU197" s="163" t="s">
        <v>99</v>
      </c>
      <c r="AV197" s="10" t="s">
        <v>99</v>
      </c>
      <c r="AW197" s="10" t="s">
        <v>37</v>
      </c>
      <c r="AX197" s="10" t="s">
        <v>21</v>
      </c>
      <c r="AY197" s="163" t="s">
        <v>144</v>
      </c>
    </row>
    <row r="198" spans="2:65" s="1" customFormat="1" ht="22.5" customHeight="1" x14ac:dyDescent="0.3">
      <c r="B198" s="32"/>
      <c r="C198" s="148" t="s">
        <v>312</v>
      </c>
      <c r="D198" s="148" t="s">
        <v>145</v>
      </c>
      <c r="E198" s="149" t="s">
        <v>321</v>
      </c>
      <c r="F198" s="248" t="s">
        <v>322</v>
      </c>
      <c r="G198" s="249"/>
      <c r="H198" s="249"/>
      <c r="I198" s="249"/>
      <c r="J198" s="150" t="s">
        <v>148</v>
      </c>
      <c r="K198" s="151">
        <v>22.954999999999998</v>
      </c>
      <c r="L198" s="274"/>
      <c r="M198" s="275"/>
      <c r="N198" s="250">
        <f>ROUND(L198*K198,2)</f>
        <v>0</v>
      </c>
      <c r="O198" s="249"/>
      <c r="P198" s="249"/>
      <c r="Q198" s="249"/>
      <c r="R198" s="34"/>
      <c r="T198" s="152" t="s">
        <v>19</v>
      </c>
      <c r="U198" s="41" t="s">
        <v>45</v>
      </c>
      <c r="V198" s="153">
        <v>3.2000000000000001E-2</v>
      </c>
      <c r="W198" s="153">
        <f>V198*K198</f>
        <v>0.73455999999999999</v>
      </c>
      <c r="X198" s="153">
        <v>1E-4</v>
      </c>
      <c r="Y198" s="153">
        <f>X198*K198</f>
        <v>2.2954999999999998E-3</v>
      </c>
      <c r="Z198" s="153">
        <v>0</v>
      </c>
      <c r="AA198" s="154">
        <f>Z198*K198</f>
        <v>0</v>
      </c>
      <c r="AR198" s="18" t="s">
        <v>225</v>
      </c>
      <c r="AT198" s="18" t="s">
        <v>145</v>
      </c>
      <c r="AU198" s="18" t="s">
        <v>99</v>
      </c>
      <c r="AY198" s="18" t="s">
        <v>144</v>
      </c>
      <c r="BE198" s="155">
        <f>IF(U198="základní",N198,0)</f>
        <v>0</v>
      </c>
      <c r="BF198" s="155">
        <f>IF(U198="snížená",N198,0)</f>
        <v>0</v>
      </c>
      <c r="BG198" s="155">
        <f>IF(U198="zákl. přenesená",N198,0)</f>
        <v>0</v>
      </c>
      <c r="BH198" s="155">
        <f>IF(U198="sníž. přenesená",N198,0)</f>
        <v>0</v>
      </c>
      <c r="BI198" s="155">
        <f>IF(U198="nulová",N198,0)</f>
        <v>0</v>
      </c>
      <c r="BJ198" s="18" t="s">
        <v>21</v>
      </c>
      <c r="BK198" s="155">
        <f>ROUND(L198*K198,2)</f>
        <v>0</v>
      </c>
      <c r="BL198" s="18" t="s">
        <v>225</v>
      </c>
      <c r="BM198" s="18" t="s">
        <v>784</v>
      </c>
    </row>
    <row r="199" spans="2:65" s="10" customFormat="1" ht="22.5" customHeight="1" x14ac:dyDescent="0.3">
      <c r="B199" s="156"/>
      <c r="C199" s="157"/>
      <c r="D199" s="157"/>
      <c r="E199" s="158" t="s">
        <v>19</v>
      </c>
      <c r="F199" s="251" t="s">
        <v>766</v>
      </c>
      <c r="G199" s="252"/>
      <c r="H199" s="252"/>
      <c r="I199" s="252"/>
      <c r="J199" s="157"/>
      <c r="K199" s="159">
        <v>22.954999999999998</v>
      </c>
      <c r="L199" s="157"/>
      <c r="M199" s="157"/>
      <c r="N199" s="157"/>
      <c r="O199" s="157"/>
      <c r="P199" s="157"/>
      <c r="Q199" s="157"/>
      <c r="R199" s="160"/>
      <c r="T199" s="161"/>
      <c r="U199" s="157"/>
      <c r="V199" s="157"/>
      <c r="W199" s="157"/>
      <c r="X199" s="157"/>
      <c r="Y199" s="157"/>
      <c r="Z199" s="157"/>
      <c r="AA199" s="162"/>
      <c r="AT199" s="163" t="s">
        <v>152</v>
      </c>
      <c r="AU199" s="163" t="s">
        <v>99</v>
      </c>
      <c r="AV199" s="10" t="s">
        <v>99</v>
      </c>
      <c r="AW199" s="10" t="s">
        <v>37</v>
      </c>
      <c r="AX199" s="10" t="s">
        <v>21</v>
      </c>
      <c r="AY199" s="163" t="s">
        <v>144</v>
      </c>
    </row>
    <row r="200" spans="2:65" s="1" customFormat="1" ht="22.5" customHeight="1" x14ac:dyDescent="0.3">
      <c r="B200" s="32"/>
      <c r="C200" s="148" t="s">
        <v>316</v>
      </c>
      <c r="D200" s="148" t="s">
        <v>145</v>
      </c>
      <c r="E200" s="149" t="s">
        <v>348</v>
      </c>
      <c r="F200" s="248" t="s">
        <v>349</v>
      </c>
      <c r="G200" s="249"/>
      <c r="H200" s="249"/>
      <c r="I200" s="249"/>
      <c r="J200" s="150" t="s">
        <v>148</v>
      </c>
      <c r="K200" s="151">
        <v>64.498999999999995</v>
      </c>
      <c r="L200" s="274"/>
      <c r="M200" s="275"/>
      <c r="N200" s="250">
        <f>ROUND(L200*K200,2)</f>
        <v>0</v>
      </c>
      <c r="O200" s="249"/>
      <c r="P200" s="249"/>
      <c r="Q200" s="249"/>
      <c r="R200" s="34"/>
      <c r="T200" s="152" t="s">
        <v>19</v>
      </c>
      <c r="U200" s="41" t="s">
        <v>45</v>
      </c>
      <c r="V200" s="153">
        <v>1.246</v>
      </c>
      <c r="W200" s="153">
        <f>V200*K200</f>
        <v>80.365753999999995</v>
      </c>
      <c r="X200" s="153">
        <v>5.2999999999999999E-2</v>
      </c>
      <c r="Y200" s="153">
        <f>X200*K200</f>
        <v>3.4184469999999996</v>
      </c>
      <c r="Z200" s="153">
        <v>0</v>
      </c>
      <c r="AA200" s="154">
        <f>Z200*K200</f>
        <v>0</v>
      </c>
      <c r="AR200" s="18" t="s">
        <v>225</v>
      </c>
      <c r="AT200" s="18" t="s">
        <v>145</v>
      </c>
      <c r="AU200" s="18" t="s">
        <v>99</v>
      </c>
      <c r="AY200" s="18" t="s">
        <v>144</v>
      </c>
      <c r="BE200" s="155">
        <f>IF(U200="základní",N200,0)</f>
        <v>0</v>
      </c>
      <c r="BF200" s="155">
        <f>IF(U200="snížená",N200,0)</f>
        <v>0</v>
      </c>
      <c r="BG200" s="155">
        <f>IF(U200="zákl. přenesená",N200,0)</f>
        <v>0</v>
      </c>
      <c r="BH200" s="155">
        <f>IF(U200="sníž. přenesená",N200,0)</f>
        <v>0</v>
      </c>
      <c r="BI200" s="155">
        <f>IF(U200="nulová",N200,0)</f>
        <v>0</v>
      </c>
      <c r="BJ200" s="18" t="s">
        <v>21</v>
      </c>
      <c r="BK200" s="155">
        <f>ROUND(L200*K200,2)</f>
        <v>0</v>
      </c>
      <c r="BL200" s="18" t="s">
        <v>225</v>
      </c>
      <c r="BM200" s="18" t="s">
        <v>785</v>
      </c>
    </row>
    <row r="201" spans="2:65" s="10" customFormat="1" ht="22.5" customHeight="1" x14ac:dyDescent="0.3">
      <c r="B201" s="156"/>
      <c r="C201" s="157"/>
      <c r="D201" s="157"/>
      <c r="E201" s="158" t="s">
        <v>19</v>
      </c>
      <c r="F201" s="251" t="s">
        <v>764</v>
      </c>
      <c r="G201" s="252"/>
      <c r="H201" s="252"/>
      <c r="I201" s="252"/>
      <c r="J201" s="157"/>
      <c r="K201" s="159">
        <v>64.498999999999995</v>
      </c>
      <c r="L201" s="157"/>
      <c r="M201" s="157"/>
      <c r="N201" s="157"/>
      <c r="O201" s="157"/>
      <c r="P201" s="157"/>
      <c r="Q201" s="157"/>
      <c r="R201" s="160"/>
      <c r="T201" s="161"/>
      <c r="U201" s="157"/>
      <c r="V201" s="157"/>
      <c r="W201" s="157"/>
      <c r="X201" s="157"/>
      <c r="Y201" s="157"/>
      <c r="Z201" s="157"/>
      <c r="AA201" s="162"/>
      <c r="AT201" s="163" t="s">
        <v>152</v>
      </c>
      <c r="AU201" s="163" t="s">
        <v>99</v>
      </c>
      <c r="AV201" s="10" t="s">
        <v>99</v>
      </c>
      <c r="AW201" s="10" t="s">
        <v>37</v>
      </c>
      <c r="AX201" s="10" t="s">
        <v>21</v>
      </c>
      <c r="AY201" s="163" t="s">
        <v>144</v>
      </c>
    </row>
    <row r="202" spans="2:65" s="1" customFormat="1" ht="31.5" customHeight="1" x14ac:dyDescent="0.3">
      <c r="B202" s="32"/>
      <c r="C202" s="148" t="s">
        <v>320</v>
      </c>
      <c r="D202" s="148" t="s">
        <v>145</v>
      </c>
      <c r="E202" s="149" t="s">
        <v>354</v>
      </c>
      <c r="F202" s="248" t="s">
        <v>355</v>
      </c>
      <c r="G202" s="249"/>
      <c r="H202" s="249"/>
      <c r="I202" s="249"/>
      <c r="J202" s="150" t="s">
        <v>194</v>
      </c>
      <c r="K202" s="151">
        <v>3.681</v>
      </c>
      <c r="L202" s="274"/>
      <c r="M202" s="275"/>
      <c r="N202" s="250">
        <f>ROUND(L202*K202,2)</f>
        <v>0</v>
      </c>
      <c r="O202" s="249"/>
      <c r="P202" s="249"/>
      <c r="Q202" s="249"/>
      <c r="R202" s="34"/>
      <c r="T202" s="152" t="s">
        <v>19</v>
      </c>
      <c r="U202" s="41" t="s">
        <v>45</v>
      </c>
      <c r="V202" s="153">
        <v>2.5049999999999999</v>
      </c>
      <c r="W202" s="153">
        <f>V202*K202</f>
        <v>9.2209050000000001</v>
      </c>
      <c r="X202" s="153">
        <v>0</v>
      </c>
      <c r="Y202" s="153">
        <f>X202*K202</f>
        <v>0</v>
      </c>
      <c r="Z202" s="153">
        <v>0</v>
      </c>
      <c r="AA202" s="154">
        <f>Z202*K202</f>
        <v>0</v>
      </c>
      <c r="AR202" s="18" t="s">
        <v>225</v>
      </c>
      <c r="AT202" s="18" t="s">
        <v>145</v>
      </c>
      <c r="AU202" s="18" t="s">
        <v>99</v>
      </c>
      <c r="AY202" s="18" t="s">
        <v>144</v>
      </c>
      <c r="BE202" s="155">
        <f>IF(U202="základní",N202,0)</f>
        <v>0</v>
      </c>
      <c r="BF202" s="155">
        <f>IF(U202="snížená",N202,0)</f>
        <v>0</v>
      </c>
      <c r="BG202" s="155">
        <f>IF(U202="zákl. přenesená",N202,0)</f>
        <v>0</v>
      </c>
      <c r="BH202" s="155">
        <f>IF(U202="sníž. přenesená",N202,0)</f>
        <v>0</v>
      </c>
      <c r="BI202" s="155">
        <f>IF(U202="nulová",N202,0)</f>
        <v>0</v>
      </c>
      <c r="BJ202" s="18" t="s">
        <v>21</v>
      </c>
      <c r="BK202" s="155">
        <f>ROUND(L202*K202,2)</f>
        <v>0</v>
      </c>
      <c r="BL202" s="18" t="s">
        <v>225</v>
      </c>
      <c r="BM202" s="18" t="s">
        <v>786</v>
      </c>
    </row>
    <row r="203" spans="2:65" s="1" customFormat="1" ht="31.5" customHeight="1" x14ac:dyDescent="0.3">
      <c r="B203" s="32"/>
      <c r="C203" s="148" t="s">
        <v>325</v>
      </c>
      <c r="D203" s="148" t="s">
        <v>145</v>
      </c>
      <c r="E203" s="149" t="s">
        <v>358</v>
      </c>
      <c r="F203" s="248" t="s">
        <v>359</v>
      </c>
      <c r="G203" s="249"/>
      <c r="H203" s="249"/>
      <c r="I203" s="249"/>
      <c r="J203" s="150" t="s">
        <v>194</v>
      </c>
      <c r="K203" s="151">
        <v>3.681</v>
      </c>
      <c r="L203" s="274"/>
      <c r="M203" s="275"/>
      <c r="N203" s="250">
        <f>ROUND(L203*K203,2)</f>
        <v>0</v>
      </c>
      <c r="O203" s="249"/>
      <c r="P203" s="249"/>
      <c r="Q203" s="249"/>
      <c r="R203" s="34"/>
      <c r="T203" s="152" t="s">
        <v>19</v>
      </c>
      <c r="U203" s="41" t="s">
        <v>45</v>
      </c>
      <c r="V203" s="153">
        <v>1.32</v>
      </c>
      <c r="W203" s="153">
        <f>V203*K203</f>
        <v>4.8589200000000003</v>
      </c>
      <c r="X203" s="153">
        <v>0</v>
      </c>
      <c r="Y203" s="153">
        <f>X203*K203</f>
        <v>0</v>
      </c>
      <c r="Z203" s="153">
        <v>0</v>
      </c>
      <c r="AA203" s="154">
        <f>Z203*K203</f>
        <v>0</v>
      </c>
      <c r="AR203" s="18" t="s">
        <v>225</v>
      </c>
      <c r="AT203" s="18" t="s">
        <v>145</v>
      </c>
      <c r="AU203" s="18" t="s">
        <v>99</v>
      </c>
      <c r="AY203" s="18" t="s">
        <v>144</v>
      </c>
      <c r="BE203" s="155">
        <f>IF(U203="základní",N203,0)</f>
        <v>0</v>
      </c>
      <c r="BF203" s="155">
        <f>IF(U203="snížená",N203,0)</f>
        <v>0</v>
      </c>
      <c r="BG203" s="155">
        <f>IF(U203="zákl. přenesená",N203,0)</f>
        <v>0</v>
      </c>
      <c r="BH203" s="155">
        <f>IF(U203="sníž. přenesená",N203,0)</f>
        <v>0</v>
      </c>
      <c r="BI203" s="155">
        <f>IF(U203="nulová",N203,0)</f>
        <v>0</v>
      </c>
      <c r="BJ203" s="18" t="s">
        <v>21</v>
      </c>
      <c r="BK203" s="155">
        <f>ROUND(L203*K203,2)</f>
        <v>0</v>
      </c>
      <c r="BL203" s="18" t="s">
        <v>225</v>
      </c>
      <c r="BM203" s="18" t="s">
        <v>787</v>
      </c>
    </row>
    <row r="204" spans="2:65" s="9" customFormat="1" ht="29.85" customHeight="1" x14ac:dyDescent="0.3">
      <c r="B204" s="137"/>
      <c r="C204" s="138"/>
      <c r="D204" s="147" t="s">
        <v>124</v>
      </c>
      <c r="E204" s="147"/>
      <c r="F204" s="147"/>
      <c r="G204" s="147"/>
      <c r="H204" s="147"/>
      <c r="I204" s="147"/>
      <c r="J204" s="147"/>
      <c r="K204" s="147"/>
      <c r="L204" s="147"/>
      <c r="M204" s="147"/>
      <c r="N204" s="271">
        <f>BK204</f>
        <v>0</v>
      </c>
      <c r="O204" s="272"/>
      <c r="P204" s="272"/>
      <c r="Q204" s="272"/>
      <c r="R204" s="140"/>
      <c r="T204" s="141"/>
      <c r="U204" s="138"/>
      <c r="V204" s="138"/>
      <c r="W204" s="142">
        <f>SUM(W205:W215)</f>
        <v>7.3396610000000004</v>
      </c>
      <c r="X204" s="138"/>
      <c r="Y204" s="142">
        <f>SUM(Y205:Y215)</f>
        <v>1.0337365000000001</v>
      </c>
      <c r="Z204" s="138"/>
      <c r="AA204" s="143">
        <f>SUM(AA205:AA215)</f>
        <v>0.22147475</v>
      </c>
      <c r="AR204" s="144" t="s">
        <v>99</v>
      </c>
      <c r="AT204" s="145" t="s">
        <v>79</v>
      </c>
      <c r="AU204" s="145" t="s">
        <v>21</v>
      </c>
      <c r="AY204" s="144" t="s">
        <v>144</v>
      </c>
      <c r="BK204" s="146">
        <f>SUM(BK205:BK215)</f>
        <v>0</v>
      </c>
    </row>
    <row r="205" spans="2:65" s="1" customFormat="1" ht="22.5" customHeight="1" x14ac:dyDescent="0.3">
      <c r="B205" s="32"/>
      <c r="C205" s="148" t="s">
        <v>329</v>
      </c>
      <c r="D205" s="148" t="s">
        <v>145</v>
      </c>
      <c r="E205" s="149" t="s">
        <v>788</v>
      </c>
      <c r="F205" s="248" t="s">
        <v>652</v>
      </c>
      <c r="G205" s="249"/>
      <c r="H205" s="249"/>
      <c r="I205" s="249"/>
      <c r="J205" s="150" t="s">
        <v>148</v>
      </c>
      <c r="K205" s="151">
        <v>2.2050000000000001</v>
      </c>
      <c r="L205" s="274"/>
      <c r="M205" s="275"/>
      <c r="N205" s="250">
        <f>ROUND(L205*K205,2)</f>
        <v>0</v>
      </c>
      <c r="O205" s="249"/>
      <c r="P205" s="249"/>
      <c r="Q205" s="249"/>
      <c r="R205" s="34"/>
      <c r="T205" s="152" t="s">
        <v>19</v>
      </c>
      <c r="U205" s="41" t="s">
        <v>45</v>
      </c>
      <c r="V205" s="153">
        <v>0.16400000000000001</v>
      </c>
      <c r="W205" s="153">
        <f>V205*K205</f>
        <v>0.36162000000000005</v>
      </c>
      <c r="X205" s="153">
        <v>1.5299999999999999E-2</v>
      </c>
      <c r="Y205" s="153">
        <f>X205*K205</f>
        <v>3.3736500000000003E-2</v>
      </c>
      <c r="Z205" s="153">
        <v>1.695E-2</v>
      </c>
      <c r="AA205" s="154">
        <f>Z205*K205</f>
        <v>3.7374749999999998E-2</v>
      </c>
      <c r="AR205" s="18" t="s">
        <v>225</v>
      </c>
      <c r="AT205" s="18" t="s">
        <v>145</v>
      </c>
      <c r="AU205" s="18" t="s">
        <v>99</v>
      </c>
      <c r="AY205" s="18" t="s">
        <v>144</v>
      </c>
      <c r="BE205" s="155">
        <f>IF(U205="základní",N205,0)</f>
        <v>0</v>
      </c>
      <c r="BF205" s="155">
        <f>IF(U205="snížená",N205,0)</f>
        <v>0</v>
      </c>
      <c r="BG205" s="155">
        <f>IF(U205="zákl. přenesená",N205,0)</f>
        <v>0</v>
      </c>
      <c r="BH205" s="155">
        <f>IF(U205="sníž. přenesená",N205,0)</f>
        <v>0</v>
      </c>
      <c r="BI205" s="155">
        <f>IF(U205="nulová",N205,0)</f>
        <v>0</v>
      </c>
      <c r="BJ205" s="18" t="s">
        <v>21</v>
      </c>
      <c r="BK205" s="155">
        <f>ROUND(L205*K205,2)</f>
        <v>0</v>
      </c>
      <c r="BL205" s="18" t="s">
        <v>225</v>
      </c>
      <c r="BM205" s="18" t="s">
        <v>789</v>
      </c>
    </row>
    <row r="206" spans="2:65" s="10" customFormat="1" ht="22.5" customHeight="1" x14ac:dyDescent="0.3">
      <c r="B206" s="156"/>
      <c r="C206" s="157"/>
      <c r="D206" s="157"/>
      <c r="E206" s="158" t="s">
        <v>19</v>
      </c>
      <c r="F206" s="251" t="s">
        <v>654</v>
      </c>
      <c r="G206" s="252"/>
      <c r="H206" s="252"/>
      <c r="I206" s="252"/>
      <c r="J206" s="157"/>
      <c r="K206" s="159">
        <v>2.2050000000000001</v>
      </c>
      <c r="L206" s="157"/>
      <c r="M206" s="157"/>
      <c r="N206" s="157"/>
      <c r="O206" s="157"/>
      <c r="P206" s="157"/>
      <c r="Q206" s="157"/>
      <c r="R206" s="160"/>
      <c r="T206" s="161"/>
      <c r="U206" s="157"/>
      <c r="V206" s="157"/>
      <c r="W206" s="157"/>
      <c r="X206" s="157"/>
      <c r="Y206" s="157"/>
      <c r="Z206" s="157"/>
      <c r="AA206" s="162"/>
      <c r="AT206" s="163" t="s">
        <v>152</v>
      </c>
      <c r="AU206" s="163" t="s">
        <v>99</v>
      </c>
      <c r="AV206" s="10" t="s">
        <v>99</v>
      </c>
      <c r="AW206" s="10" t="s">
        <v>37</v>
      </c>
      <c r="AX206" s="10" t="s">
        <v>21</v>
      </c>
      <c r="AY206" s="163" t="s">
        <v>144</v>
      </c>
    </row>
    <row r="207" spans="2:65" s="1" customFormat="1" ht="22.5" customHeight="1" x14ac:dyDescent="0.3">
      <c r="B207" s="32"/>
      <c r="C207" s="148" t="s">
        <v>334</v>
      </c>
      <c r="D207" s="148" t="s">
        <v>145</v>
      </c>
      <c r="E207" s="149" t="s">
        <v>655</v>
      </c>
      <c r="F207" s="248" t="s">
        <v>656</v>
      </c>
      <c r="G207" s="249"/>
      <c r="H207" s="249"/>
      <c r="I207" s="249"/>
      <c r="J207" s="150" t="s">
        <v>148</v>
      </c>
      <c r="K207" s="151">
        <v>2.2050000000000001</v>
      </c>
      <c r="L207" s="274"/>
      <c r="M207" s="275"/>
      <c r="N207" s="250">
        <f>ROUND(L207*K207,2)</f>
        <v>0</v>
      </c>
      <c r="O207" s="249"/>
      <c r="P207" s="249"/>
      <c r="Q207" s="249"/>
      <c r="R207" s="34"/>
      <c r="T207" s="152" t="s">
        <v>19</v>
      </c>
      <c r="U207" s="41" t="s">
        <v>45</v>
      </c>
      <c r="V207" s="153">
        <v>0.42899999999999999</v>
      </c>
      <c r="W207" s="153">
        <f>V207*K207</f>
        <v>0.94594500000000004</v>
      </c>
      <c r="X207" s="153">
        <v>0</v>
      </c>
      <c r="Y207" s="153">
        <f>X207*K207</f>
        <v>0</v>
      </c>
      <c r="Z207" s="153">
        <v>0</v>
      </c>
      <c r="AA207" s="154">
        <f>Z207*K207</f>
        <v>0</v>
      </c>
      <c r="AR207" s="18" t="s">
        <v>225</v>
      </c>
      <c r="AT207" s="18" t="s">
        <v>145</v>
      </c>
      <c r="AU207" s="18" t="s">
        <v>99</v>
      </c>
      <c r="AY207" s="18" t="s">
        <v>144</v>
      </c>
      <c r="BE207" s="155">
        <f>IF(U207="základní",N207,0)</f>
        <v>0</v>
      </c>
      <c r="BF207" s="155">
        <f>IF(U207="snížená",N207,0)</f>
        <v>0</v>
      </c>
      <c r="BG207" s="155">
        <f>IF(U207="zákl. přenesená",N207,0)</f>
        <v>0</v>
      </c>
      <c r="BH207" s="155">
        <f>IF(U207="sníž. přenesená",N207,0)</f>
        <v>0</v>
      </c>
      <c r="BI207" s="155">
        <f>IF(U207="nulová",N207,0)</f>
        <v>0</v>
      </c>
      <c r="BJ207" s="18" t="s">
        <v>21</v>
      </c>
      <c r="BK207" s="155">
        <f>ROUND(L207*K207,2)</f>
        <v>0</v>
      </c>
      <c r="BL207" s="18" t="s">
        <v>225</v>
      </c>
      <c r="BM207" s="18" t="s">
        <v>790</v>
      </c>
    </row>
    <row r="208" spans="2:65" s="10" customFormat="1" ht="22.5" customHeight="1" x14ac:dyDescent="0.3">
      <c r="B208" s="156"/>
      <c r="C208" s="157"/>
      <c r="D208" s="157"/>
      <c r="E208" s="158" t="s">
        <v>19</v>
      </c>
      <c r="F208" s="251" t="s">
        <v>654</v>
      </c>
      <c r="G208" s="252"/>
      <c r="H208" s="252"/>
      <c r="I208" s="252"/>
      <c r="J208" s="157"/>
      <c r="K208" s="159">
        <v>2.2050000000000001</v>
      </c>
      <c r="L208" s="157"/>
      <c r="M208" s="157"/>
      <c r="N208" s="157"/>
      <c r="O208" s="157"/>
      <c r="P208" s="157"/>
      <c r="Q208" s="157"/>
      <c r="R208" s="160"/>
      <c r="T208" s="161"/>
      <c r="U208" s="157"/>
      <c r="V208" s="157"/>
      <c r="W208" s="157"/>
      <c r="X208" s="157"/>
      <c r="Y208" s="157"/>
      <c r="Z208" s="157"/>
      <c r="AA208" s="162"/>
      <c r="AT208" s="163" t="s">
        <v>152</v>
      </c>
      <c r="AU208" s="163" t="s">
        <v>99</v>
      </c>
      <c r="AV208" s="10" t="s">
        <v>99</v>
      </c>
      <c r="AW208" s="10" t="s">
        <v>37</v>
      </c>
      <c r="AX208" s="10" t="s">
        <v>21</v>
      </c>
      <c r="AY208" s="163" t="s">
        <v>144</v>
      </c>
    </row>
    <row r="209" spans="2:65" s="1" customFormat="1" ht="22.5" customHeight="1" x14ac:dyDescent="0.3">
      <c r="B209" s="32"/>
      <c r="C209" s="148" t="s">
        <v>338</v>
      </c>
      <c r="D209" s="148" t="s">
        <v>145</v>
      </c>
      <c r="E209" s="149" t="s">
        <v>372</v>
      </c>
      <c r="F209" s="248" t="s">
        <v>373</v>
      </c>
      <c r="G209" s="249"/>
      <c r="H209" s="249"/>
      <c r="I209" s="249"/>
      <c r="J209" s="150" t="s">
        <v>374</v>
      </c>
      <c r="K209" s="151">
        <v>2</v>
      </c>
      <c r="L209" s="274"/>
      <c r="M209" s="275"/>
      <c r="N209" s="250">
        <f>ROUND(L209*K209,2)</f>
        <v>0</v>
      </c>
      <c r="O209" s="249"/>
      <c r="P209" s="249"/>
      <c r="Q209" s="249"/>
      <c r="R209" s="34"/>
      <c r="T209" s="152" t="s">
        <v>19</v>
      </c>
      <c r="U209" s="41" t="s">
        <v>45</v>
      </c>
      <c r="V209" s="153">
        <v>0.68200000000000005</v>
      </c>
      <c r="W209" s="153">
        <f>V209*K209</f>
        <v>1.3640000000000001</v>
      </c>
      <c r="X209" s="153">
        <v>0</v>
      </c>
      <c r="Y209" s="153">
        <f>X209*K209</f>
        <v>0</v>
      </c>
      <c r="Z209" s="153">
        <v>0</v>
      </c>
      <c r="AA209" s="154">
        <f>Z209*K209</f>
        <v>0</v>
      </c>
      <c r="AR209" s="18" t="s">
        <v>225</v>
      </c>
      <c r="AT209" s="18" t="s">
        <v>145</v>
      </c>
      <c r="AU209" s="18" t="s">
        <v>99</v>
      </c>
      <c r="AY209" s="18" t="s">
        <v>144</v>
      </c>
      <c r="BE209" s="155">
        <f>IF(U209="základní",N209,0)</f>
        <v>0</v>
      </c>
      <c r="BF209" s="155">
        <f>IF(U209="snížená",N209,0)</f>
        <v>0</v>
      </c>
      <c r="BG209" s="155">
        <f>IF(U209="zákl. přenesená",N209,0)</f>
        <v>0</v>
      </c>
      <c r="BH209" s="155">
        <f>IF(U209="sníž. přenesená",N209,0)</f>
        <v>0</v>
      </c>
      <c r="BI209" s="155">
        <f>IF(U209="nulová",N209,0)</f>
        <v>0</v>
      </c>
      <c r="BJ209" s="18" t="s">
        <v>21</v>
      </c>
      <c r="BK209" s="155">
        <f>ROUND(L209*K209,2)</f>
        <v>0</v>
      </c>
      <c r="BL209" s="18" t="s">
        <v>225</v>
      </c>
      <c r="BM209" s="18" t="s">
        <v>791</v>
      </c>
    </row>
    <row r="210" spans="2:65" s="10" customFormat="1" ht="22.5" customHeight="1" x14ac:dyDescent="0.3">
      <c r="B210" s="156"/>
      <c r="C210" s="157"/>
      <c r="D210" s="157"/>
      <c r="E210" s="158" t="s">
        <v>19</v>
      </c>
      <c r="F210" s="251" t="s">
        <v>99</v>
      </c>
      <c r="G210" s="252"/>
      <c r="H210" s="252"/>
      <c r="I210" s="252"/>
      <c r="J210" s="157"/>
      <c r="K210" s="159">
        <v>2</v>
      </c>
      <c r="L210" s="157"/>
      <c r="M210" s="157"/>
      <c r="N210" s="157"/>
      <c r="O210" s="157"/>
      <c r="P210" s="157"/>
      <c r="Q210" s="157"/>
      <c r="R210" s="160"/>
      <c r="T210" s="161"/>
      <c r="U210" s="157"/>
      <c r="V210" s="157"/>
      <c r="W210" s="157"/>
      <c r="X210" s="157"/>
      <c r="Y210" s="157"/>
      <c r="Z210" s="157"/>
      <c r="AA210" s="162"/>
      <c r="AT210" s="163" t="s">
        <v>152</v>
      </c>
      <c r="AU210" s="163" t="s">
        <v>99</v>
      </c>
      <c r="AV210" s="10" t="s">
        <v>99</v>
      </c>
      <c r="AW210" s="10" t="s">
        <v>37</v>
      </c>
      <c r="AX210" s="10" t="s">
        <v>21</v>
      </c>
      <c r="AY210" s="163" t="s">
        <v>144</v>
      </c>
    </row>
    <row r="211" spans="2:65" s="1" customFormat="1" ht="31.5" customHeight="1" x14ac:dyDescent="0.3">
      <c r="B211" s="32"/>
      <c r="C211" s="148" t="s">
        <v>342</v>
      </c>
      <c r="D211" s="148" t="s">
        <v>145</v>
      </c>
      <c r="E211" s="149" t="s">
        <v>377</v>
      </c>
      <c r="F211" s="248" t="s">
        <v>378</v>
      </c>
      <c r="G211" s="249"/>
      <c r="H211" s="249"/>
      <c r="I211" s="249"/>
      <c r="J211" s="150" t="s">
        <v>189</v>
      </c>
      <c r="K211" s="151">
        <v>4</v>
      </c>
      <c r="L211" s="274"/>
      <c r="M211" s="275"/>
      <c r="N211" s="250">
        <f>ROUND(L211*K211,2)</f>
        <v>0</v>
      </c>
      <c r="O211" s="249"/>
      <c r="P211" s="249"/>
      <c r="Q211" s="249"/>
      <c r="R211" s="34"/>
      <c r="T211" s="152" t="s">
        <v>19</v>
      </c>
      <c r="U211" s="41" t="s">
        <v>45</v>
      </c>
      <c r="V211" s="153">
        <v>0.05</v>
      </c>
      <c r="W211" s="153">
        <f>V211*K211</f>
        <v>0.2</v>
      </c>
      <c r="X211" s="153">
        <v>0</v>
      </c>
      <c r="Y211" s="153">
        <f>X211*K211</f>
        <v>0</v>
      </c>
      <c r="Z211" s="153">
        <v>2.4E-2</v>
      </c>
      <c r="AA211" s="154">
        <f>Z211*K211</f>
        <v>9.6000000000000002E-2</v>
      </c>
      <c r="AR211" s="18" t="s">
        <v>225</v>
      </c>
      <c r="AT211" s="18" t="s">
        <v>145</v>
      </c>
      <c r="AU211" s="18" t="s">
        <v>99</v>
      </c>
      <c r="AY211" s="18" t="s">
        <v>144</v>
      </c>
      <c r="BE211" s="155">
        <f>IF(U211="základní",N211,0)</f>
        <v>0</v>
      </c>
      <c r="BF211" s="155">
        <f>IF(U211="snížená",N211,0)</f>
        <v>0</v>
      </c>
      <c r="BG211" s="155">
        <f>IF(U211="zákl. přenesená",N211,0)</f>
        <v>0</v>
      </c>
      <c r="BH211" s="155">
        <f>IF(U211="sníž. přenesená",N211,0)</f>
        <v>0</v>
      </c>
      <c r="BI211" s="155">
        <f>IF(U211="nulová",N211,0)</f>
        <v>0</v>
      </c>
      <c r="BJ211" s="18" t="s">
        <v>21</v>
      </c>
      <c r="BK211" s="155">
        <f>ROUND(L211*K211,2)</f>
        <v>0</v>
      </c>
      <c r="BL211" s="18" t="s">
        <v>225</v>
      </c>
      <c r="BM211" s="18" t="s">
        <v>792</v>
      </c>
    </row>
    <row r="212" spans="2:65" s="10" customFormat="1" ht="22.5" customHeight="1" x14ac:dyDescent="0.3">
      <c r="B212" s="156"/>
      <c r="C212" s="157"/>
      <c r="D212" s="157"/>
      <c r="E212" s="158" t="s">
        <v>19</v>
      </c>
      <c r="F212" s="251" t="s">
        <v>380</v>
      </c>
      <c r="G212" s="252"/>
      <c r="H212" s="252"/>
      <c r="I212" s="252"/>
      <c r="J212" s="157"/>
      <c r="K212" s="159">
        <v>4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152</v>
      </c>
      <c r="AU212" s="163" t="s">
        <v>99</v>
      </c>
      <c r="AV212" s="10" t="s">
        <v>99</v>
      </c>
      <c r="AW212" s="10" t="s">
        <v>37</v>
      </c>
      <c r="AX212" s="10" t="s">
        <v>21</v>
      </c>
      <c r="AY212" s="163" t="s">
        <v>144</v>
      </c>
    </row>
    <row r="213" spans="2:65" s="1" customFormat="1" ht="31.5" customHeight="1" x14ac:dyDescent="0.3">
      <c r="B213" s="32"/>
      <c r="C213" s="148" t="s">
        <v>347</v>
      </c>
      <c r="D213" s="148" t="s">
        <v>145</v>
      </c>
      <c r="E213" s="149" t="s">
        <v>389</v>
      </c>
      <c r="F213" s="248" t="s">
        <v>390</v>
      </c>
      <c r="G213" s="249"/>
      <c r="H213" s="249"/>
      <c r="I213" s="249"/>
      <c r="J213" s="150" t="s">
        <v>258</v>
      </c>
      <c r="K213" s="151">
        <v>1</v>
      </c>
      <c r="L213" s="274"/>
      <c r="M213" s="275"/>
      <c r="N213" s="250">
        <f>ROUND(L213*K213,2)</f>
        <v>0</v>
      </c>
      <c r="O213" s="249"/>
      <c r="P213" s="249"/>
      <c r="Q213" s="249"/>
      <c r="R213" s="34"/>
      <c r="T213" s="152" t="s">
        <v>19</v>
      </c>
      <c r="U213" s="41" t="s">
        <v>45</v>
      </c>
      <c r="V213" s="153">
        <v>0.39</v>
      </c>
      <c r="W213" s="153">
        <f>V213*K213</f>
        <v>0.39</v>
      </c>
      <c r="X213" s="153">
        <v>1</v>
      </c>
      <c r="Y213" s="153">
        <f>X213*K213</f>
        <v>1</v>
      </c>
      <c r="Z213" s="153">
        <v>8.8099999999999998E-2</v>
      </c>
      <c r="AA213" s="154">
        <f>Z213*K213</f>
        <v>8.8099999999999998E-2</v>
      </c>
      <c r="AR213" s="18" t="s">
        <v>225</v>
      </c>
      <c r="AT213" s="18" t="s">
        <v>145</v>
      </c>
      <c r="AU213" s="18" t="s">
        <v>99</v>
      </c>
      <c r="AY213" s="18" t="s">
        <v>144</v>
      </c>
      <c r="BE213" s="155">
        <f>IF(U213="základní",N213,0)</f>
        <v>0</v>
      </c>
      <c r="BF213" s="155">
        <f>IF(U213="snížená",N213,0)</f>
        <v>0</v>
      </c>
      <c r="BG213" s="155">
        <f>IF(U213="zákl. přenesená",N213,0)</f>
        <v>0</v>
      </c>
      <c r="BH213" s="155">
        <f>IF(U213="sníž. přenesená",N213,0)</f>
        <v>0</v>
      </c>
      <c r="BI213" s="155">
        <f>IF(U213="nulová",N213,0)</f>
        <v>0</v>
      </c>
      <c r="BJ213" s="18" t="s">
        <v>21</v>
      </c>
      <c r="BK213" s="155">
        <f>ROUND(L213*K213,2)</f>
        <v>0</v>
      </c>
      <c r="BL213" s="18" t="s">
        <v>225</v>
      </c>
      <c r="BM213" s="18" t="s">
        <v>793</v>
      </c>
    </row>
    <row r="214" spans="2:65" s="1" customFormat="1" ht="31.5" customHeight="1" x14ac:dyDescent="0.3">
      <c r="B214" s="32"/>
      <c r="C214" s="148" t="s">
        <v>353</v>
      </c>
      <c r="D214" s="148" t="s">
        <v>145</v>
      </c>
      <c r="E214" s="149" t="s">
        <v>393</v>
      </c>
      <c r="F214" s="248" t="s">
        <v>394</v>
      </c>
      <c r="G214" s="249"/>
      <c r="H214" s="249"/>
      <c r="I214" s="249"/>
      <c r="J214" s="150" t="s">
        <v>194</v>
      </c>
      <c r="K214" s="151">
        <v>1.034</v>
      </c>
      <c r="L214" s="274"/>
      <c r="M214" s="275"/>
      <c r="N214" s="250">
        <f>ROUND(L214*K214,2)</f>
        <v>0</v>
      </c>
      <c r="O214" s="249"/>
      <c r="P214" s="249"/>
      <c r="Q214" s="249"/>
      <c r="R214" s="34"/>
      <c r="T214" s="152" t="s">
        <v>19</v>
      </c>
      <c r="U214" s="41" t="s">
        <v>45</v>
      </c>
      <c r="V214" s="153">
        <v>2.4940000000000002</v>
      </c>
      <c r="W214" s="153">
        <f>V214*K214</f>
        <v>2.5787960000000001</v>
      </c>
      <c r="X214" s="153">
        <v>0</v>
      </c>
      <c r="Y214" s="153">
        <f>X214*K214</f>
        <v>0</v>
      </c>
      <c r="Z214" s="153">
        <v>0</v>
      </c>
      <c r="AA214" s="154">
        <f>Z214*K214</f>
        <v>0</v>
      </c>
      <c r="AR214" s="18" t="s">
        <v>225</v>
      </c>
      <c r="AT214" s="18" t="s">
        <v>145</v>
      </c>
      <c r="AU214" s="18" t="s">
        <v>99</v>
      </c>
      <c r="AY214" s="18" t="s">
        <v>144</v>
      </c>
      <c r="BE214" s="155">
        <f>IF(U214="základní",N214,0)</f>
        <v>0</v>
      </c>
      <c r="BF214" s="155">
        <f>IF(U214="snížená",N214,0)</f>
        <v>0</v>
      </c>
      <c r="BG214" s="155">
        <f>IF(U214="zákl. přenesená",N214,0)</f>
        <v>0</v>
      </c>
      <c r="BH214" s="155">
        <f>IF(U214="sníž. přenesená",N214,0)</f>
        <v>0</v>
      </c>
      <c r="BI214" s="155">
        <f>IF(U214="nulová",N214,0)</f>
        <v>0</v>
      </c>
      <c r="BJ214" s="18" t="s">
        <v>21</v>
      </c>
      <c r="BK214" s="155">
        <f>ROUND(L214*K214,2)</f>
        <v>0</v>
      </c>
      <c r="BL214" s="18" t="s">
        <v>225</v>
      </c>
      <c r="BM214" s="18" t="s">
        <v>794</v>
      </c>
    </row>
    <row r="215" spans="2:65" s="1" customFormat="1" ht="31.5" customHeight="1" x14ac:dyDescent="0.3">
      <c r="B215" s="32"/>
      <c r="C215" s="148" t="s">
        <v>357</v>
      </c>
      <c r="D215" s="148" t="s">
        <v>145</v>
      </c>
      <c r="E215" s="149" t="s">
        <v>397</v>
      </c>
      <c r="F215" s="248" t="s">
        <v>398</v>
      </c>
      <c r="G215" s="249"/>
      <c r="H215" s="249"/>
      <c r="I215" s="249"/>
      <c r="J215" s="150" t="s">
        <v>194</v>
      </c>
      <c r="K215" s="151">
        <v>1.034</v>
      </c>
      <c r="L215" s="274"/>
      <c r="M215" s="275"/>
      <c r="N215" s="250">
        <f>ROUND(L215*K215,2)</f>
        <v>0</v>
      </c>
      <c r="O215" s="249"/>
      <c r="P215" s="249"/>
      <c r="Q215" s="249"/>
      <c r="R215" s="34"/>
      <c r="T215" s="152" t="s">
        <v>19</v>
      </c>
      <c r="U215" s="41" t="s">
        <v>45</v>
      </c>
      <c r="V215" s="153">
        <v>1.45</v>
      </c>
      <c r="W215" s="153">
        <f>V215*K215</f>
        <v>1.4993000000000001</v>
      </c>
      <c r="X215" s="153">
        <v>0</v>
      </c>
      <c r="Y215" s="153">
        <f>X215*K215</f>
        <v>0</v>
      </c>
      <c r="Z215" s="153">
        <v>0</v>
      </c>
      <c r="AA215" s="154">
        <f>Z215*K215</f>
        <v>0</v>
      </c>
      <c r="AR215" s="18" t="s">
        <v>225</v>
      </c>
      <c r="AT215" s="18" t="s">
        <v>145</v>
      </c>
      <c r="AU215" s="18" t="s">
        <v>99</v>
      </c>
      <c r="AY215" s="18" t="s">
        <v>144</v>
      </c>
      <c r="BE215" s="155">
        <f>IF(U215="základní",N215,0)</f>
        <v>0</v>
      </c>
      <c r="BF215" s="155">
        <f>IF(U215="snížená",N215,0)</f>
        <v>0</v>
      </c>
      <c r="BG215" s="155">
        <f>IF(U215="zákl. přenesená",N215,0)</f>
        <v>0</v>
      </c>
      <c r="BH215" s="155">
        <f>IF(U215="sníž. přenesená",N215,0)</f>
        <v>0</v>
      </c>
      <c r="BI215" s="155">
        <f>IF(U215="nulová",N215,0)</f>
        <v>0</v>
      </c>
      <c r="BJ215" s="18" t="s">
        <v>21</v>
      </c>
      <c r="BK215" s="155">
        <f>ROUND(L215*K215,2)</f>
        <v>0</v>
      </c>
      <c r="BL215" s="18" t="s">
        <v>225</v>
      </c>
      <c r="BM215" s="18" t="s">
        <v>795</v>
      </c>
    </row>
    <row r="216" spans="2:65" s="9" customFormat="1" ht="29.85" customHeight="1" x14ac:dyDescent="0.3">
      <c r="B216" s="137"/>
      <c r="C216" s="138"/>
      <c r="D216" s="147" t="s">
        <v>125</v>
      </c>
      <c r="E216" s="147"/>
      <c r="F216" s="147"/>
      <c r="G216" s="147"/>
      <c r="H216" s="147"/>
      <c r="I216" s="147"/>
      <c r="J216" s="147"/>
      <c r="K216" s="147"/>
      <c r="L216" s="147"/>
      <c r="M216" s="147"/>
      <c r="N216" s="271">
        <f>BK216</f>
        <v>0</v>
      </c>
      <c r="O216" s="272"/>
      <c r="P216" s="272"/>
      <c r="Q216" s="272"/>
      <c r="R216" s="140"/>
      <c r="T216" s="141"/>
      <c r="U216" s="138"/>
      <c r="V216" s="138"/>
      <c r="W216" s="142">
        <f>SUM(W217:W231)</f>
        <v>4.8760530000000006</v>
      </c>
      <c r="X216" s="138"/>
      <c r="Y216" s="142">
        <f>SUM(Y217:Y231)</f>
        <v>5.7293999999999998E-2</v>
      </c>
      <c r="Z216" s="138"/>
      <c r="AA216" s="143">
        <f>SUM(AA217:AA231)</f>
        <v>6.9002999999999995E-2</v>
      </c>
      <c r="AR216" s="144" t="s">
        <v>99</v>
      </c>
      <c r="AT216" s="145" t="s">
        <v>79</v>
      </c>
      <c r="AU216" s="145" t="s">
        <v>21</v>
      </c>
      <c r="AY216" s="144" t="s">
        <v>144</v>
      </c>
      <c r="BK216" s="146">
        <f>SUM(BK217:BK231)</f>
        <v>0</v>
      </c>
    </row>
    <row r="217" spans="2:65" s="1" customFormat="1" ht="22.5" customHeight="1" x14ac:dyDescent="0.3">
      <c r="B217" s="32"/>
      <c r="C217" s="148" t="s">
        <v>361</v>
      </c>
      <c r="D217" s="148" t="s">
        <v>145</v>
      </c>
      <c r="E217" s="149" t="s">
        <v>425</v>
      </c>
      <c r="F217" s="248" t="s">
        <v>426</v>
      </c>
      <c r="G217" s="249"/>
      <c r="H217" s="249"/>
      <c r="I217" s="249"/>
      <c r="J217" s="150" t="s">
        <v>309</v>
      </c>
      <c r="K217" s="151">
        <v>2.64</v>
      </c>
      <c r="L217" s="274"/>
      <c r="M217" s="275"/>
      <c r="N217" s="250">
        <f>ROUND(L217*K217,2)</f>
        <v>0</v>
      </c>
      <c r="O217" s="249"/>
      <c r="P217" s="249"/>
      <c r="Q217" s="249"/>
      <c r="R217" s="34"/>
      <c r="T217" s="152" t="s">
        <v>19</v>
      </c>
      <c r="U217" s="41" t="s">
        <v>45</v>
      </c>
      <c r="V217" s="153">
        <v>0.14000000000000001</v>
      </c>
      <c r="W217" s="153">
        <f>V217*K217</f>
        <v>0.36960000000000004</v>
      </c>
      <c r="X217" s="153">
        <v>1E-4</v>
      </c>
      <c r="Y217" s="153">
        <f>X217*K217</f>
        <v>2.6400000000000002E-4</v>
      </c>
      <c r="Z217" s="153">
        <v>0</v>
      </c>
      <c r="AA217" s="154">
        <f>Z217*K217</f>
        <v>0</v>
      </c>
      <c r="AR217" s="18" t="s">
        <v>225</v>
      </c>
      <c r="AT217" s="18" t="s">
        <v>145</v>
      </c>
      <c r="AU217" s="18" t="s">
        <v>99</v>
      </c>
      <c r="AY217" s="18" t="s">
        <v>144</v>
      </c>
      <c r="BE217" s="155">
        <f>IF(U217="základní",N217,0)</f>
        <v>0</v>
      </c>
      <c r="BF217" s="155">
        <f>IF(U217="snížená",N217,0)</f>
        <v>0</v>
      </c>
      <c r="BG217" s="155">
        <f>IF(U217="zákl. přenesená",N217,0)</f>
        <v>0</v>
      </c>
      <c r="BH217" s="155">
        <f>IF(U217="sníž. přenesená",N217,0)</f>
        <v>0</v>
      </c>
      <c r="BI217" s="155">
        <f>IF(U217="nulová",N217,0)</f>
        <v>0</v>
      </c>
      <c r="BJ217" s="18" t="s">
        <v>21</v>
      </c>
      <c r="BK217" s="155">
        <f>ROUND(L217*K217,2)</f>
        <v>0</v>
      </c>
      <c r="BL217" s="18" t="s">
        <v>225</v>
      </c>
      <c r="BM217" s="18" t="s">
        <v>796</v>
      </c>
    </row>
    <row r="218" spans="2:65" s="10" customFormat="1" ht="22.5" customHeight="1" x14ac:dyDescent="0.3">
      <c r="B218" s="156"/>
      <c r="C218" s="157"/>
      <c r="D218" s="157"/>
      <c r="E218" s="158" t="s">
        <v>19</v>
      </c>
      <c r="F218" s="251" t="s">
        <v>428</v>
      </c>
      <c r="G218" s="252"/>
      <c r="H218" s="252"/>
      <c r="I218" s="252"/>
      <c r="J218" s="157"/>
      <c r="K218" s="159">
        <v>2.64</v>
      </c>
      <c r="L218" s="157"/>
      <c r="M218" s="157"/>
      <c r="N218" s="157"/>
      <c r="O218" s="157"/>
      <c r="P218" s="157"/>
      <c r="Q218" s="157"/>
      <c r="R218" s="160"/>
      <c r="T218" s="161"/>
      <c r="U218" s="157"/>
      <c r="V218" s="157"/>
      <c r="W218" s="157"/>
      <c r="X218" s="157"/>
      <c r="Y218" s="157"/>
      <c r="Z218" s="157"/>
      <c r="AA218" s="162"/>
      <c r="AT218" s="163" t="s">
        <v>152</v>
      </c>
      <c r="AU218" s="163" t="s">
        <v>99</v>
      </c>
      <c r="AV218" s="10" t="s">
        <v>99</v>
      </c>
      <c r="AW218" s="10" t="s">
        <v>37</v>
      </c>
      <c r="AX218" s="10" t="s">
        <v>21</v>
      </c>
      <c r="AY218" s="163" t="s">
        <v>144</v>
      </c>
    </row>
    <row r="219" spans="2:65" s="1" customFormat="1" ht="22.5" customHeight="1" x14ac:dyDescent="0.3">
      <c r="B219" s="32"/>
      <c r="C219" s="180" t="s">
        <v>365</v>
      </c>
      <c r="D219" s="180" t="s">
        <v>239</v>
      </c>
      <c r="E219" s="181" t="s">
        <v>430</v>
      </c>
      <c r="F219" s="258" t="s">
        <v>431</v>
      </c>
      <c r="G219" s="259"/>
      <c r="H219" s="259"/>
      <c r="I219" s="259"/>
      <c r="J219" s="182" t="s">
        <v>309</v>
      </c>
      <c r="K219" s="183">
        <v>2.7</v>
      </c>
      <c r="L219" s="276"/>
      <c r="M219" s="277"/>
      <c r="N219" s="260">
        <f>ROUND(L219*K219,2)</f>
        <v>0</v>
      </c>
      <c r="O219" s="249"/>
      <c r="P219" s="249"/>
      <c r="Q219" s="249"/>
      <c r="R219" s="34"/>
      <c r="T219" s="152" t="s">
        <v>19</v>
      </c>
      <c r="U219" s="41" t="s">
        <v>45</v>
      </c>
      <c r="V219" s="153">
        <v>0</v>
      </c>
      <c r="W219" s="153">
        <f>V219*K219</f>
        <v>0</v>
      </c>
      <c r="X219" s="153">
        <v>2.9999999999999997E-4</v>
      </c>
      <c r="Y219" s="153">
        <f>X219*K219</f>
        <v>8.0999999999999996E-4</v>
      </c>
      <c r="Z219" s="153">
        <v>0</v>
      </c>
      <c r="AA219" s="154">
        <f>Z219*K219</f>
        <v>0</v>
      </c>
      <c r="AR219" s="18" t="s">
        <v>242</v>
      </c>
      <c r="AT219" s="18" t="s">
        <v>239</v>
      </c>
      <c r="AU219" s="18" t="s">
        <v>99</v>
      </c>
      <c r="AY219" s="18" t="s">
        <v>144</v>
      </c>
      <c r="BE219" s="155">
        <f>IF(U219="základní",N219,0)</f>
        <v>0</v>
      </c>
      <c r="BF219" s="155">
        <f>IF(U219="snížená",N219,0)</f>
        <v>0</v>
      </c>
      <c r="BG219" s="155">
        <f>IF(U219="zákl. přenesená",N219,0)</f>
        <v>0</v>
      </c>
      <c r="BH219" s="155">
        <f>IF(U219="sníž. přenesená",N219,0)</f>
        <v>0</v>
      </c>
      <c r="BI219" s="155">
        <f>IF(U219="nulová",N219,0)</f>
        <v>0</v>
      </c>
      <c r="BJ219" s="18" t="s">
        <v>21</v>
      </c>
      <c r="BK219" s="155">
        <f>ROUND(L219*K219,2)</f>
        <v>0</v>
      </c>
      <c r="BL219" s="18" t="s">
        <v>225</v>
      </c>
      <c r="BM219" s="18" t="s">
        <v>797</v>
      </c>
    </row>
    <row r="220" spans="2:65" s="10" customFormat="1" ht="22.5" customHeight="1" x14ac:dyDescent="0.3">
      <c r="B220" s="156"/>
      <c r="C220" s="157"/>
      <c r="D220" s="157"/>
      <c r="E220" s="158" t="s">
        <v>19</v>
      </c>
      <c r="F220" s="251" t="s">
        <v>696</v>
      </c>
      <c r="G220" s="252"/>
      <c r="H220" s="252"/>
      <c r="I220" s="252"/>
      <c r="J220" s="157"/>
      <c r="K220" s="159">
        <v>2.7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152</v>
      </c>
      <c r="AU220" s="163" t="s">
        <v>99</v>
      </c>
      <c r="AV220" s="10" t="s">
        <v>99</v>
      </c>
      <c r="AW220" s="10" t="s">
        <v>37</v>
      </c>
      <c r="AX220" s="10" t="s">
        <v>21</v>
      </c>
      <c r="AY220" s="163" t="s">
        <v>144</v>
      </c>
    </row>
    <row r="221" spans="2:65" s="1" customFormat="1" ht="22.5" customHeight="1" x14ac:dyDescent="0.3">
      <c r="B221" s="32"/>
      <c r="C221" s="148" t="s">
        <v>371</v>
      </c>
      <c r="D221" s="148" t="s">
        <v>145</v>
      </c>
      <c r="E221" s="149" t="s">
        <v>798</v>
      </c>
      <c r="F221" s="248" t="s">
        <v>799</v>
      </c>
      <c r="G221" s="249"/>
      <c r="H221" s="249"/>
      <c r="I221" s="249"/>
      <c r="J221" s="150" t="s">
        <v>309</v>
      </c>
      <c r="K221" s="151">
        <v>0.8</v>
      </c>
      <c r="L221" s="274"/>
      <c r="M221" s="275"/>
      <c r="N221" s="250">
        <f>ROUND(L221*K221,2)</f>
        <v>0</v>
      </c>
      <c r="O221" s="249"/>
      <c r="P221" s="249"/>
      <c r="Q221" s="249"/>
      <c r="R221" s="34"/>
      <c r="T221" s="152" t="s">
        <v>19</v>
      </c>
      <c r="U221" s="41" t="s">
        <v>45</v>
      </c>
      <c r="V221" s="153">
        <v>0.14000000000000001</v>
      </c>
      <c r="W221" s="153">
        <f>V221*K221</f>
        <v>0.11200000000000002</v>
      </c>
      <c r="X221" s="153">
        <v>0</v>
      </c>
      <c r="Y221" s="153">
        <f>X221*K221</f>
        <v>0</v>
      </c>
      <c r="Z221" s="153">
        <v>0</v>
      </c>
      <c r="AA221" s="154">
        <f>Z221*K221</f>
        <v>0</v>
      </c>
      <c r="AR221" s="18" t="s">
        <v>225</v>
      </c>
      <c r="AT221" s="18" t="s">
        <v>145</v>
      </c>
      <c r="AU221" s="18" t="s">
        <v>99</v>
      </c>
      <c r="AY221" s="18" t="s">
        <v>144</v>
      </c>
      <c r="BE221" s="155">
        <f>IF(U221="základní",N221,0)</f>
        <v>0</v>
      </c>
      <c r="BF221" s="155">
        <f>IF(U221="snížená",N221,0)</f>
        <v>0</v>
      </c>
      <c r="BG221" s="155">
        <f>IF(U221="zákl. přenesená",N221,0)</f>
        <v>0</v>
      </c>
      <c r="BH221" s="155">
        <f>IF(U221="sníž. přenesená",N221,0)</f>
        <v>0</v>
      </c>
      <c r="BI221" s="155">
        <f>IF(U221="nulová",N221,0)</f>
        <v>0</v>
      </c>
      <c r="BJ221" s="18" t="s">
        <v>21</v>
      </c>
      <c r="BK221" s="155">
        <f>ROUND(L221*K221,2)</f>
        <v>0</v>
      </c>
      <c r="BL221" s="18" t="s">
        <v>225</v>
      </c>
      <c r="BM221" s="18" t="s">
        <v>800</v>
      </c>
    </row>
    <row r="222" spans="2:65" s="1" customFormat="1" ht="22.5" customHeight="1" x14ac:dyDescent="0.3">
      <c r="B222" s="32"/>
      <c r="C222" s="180" t="s">
        <v>376</v>
      </c>
      <c r="D222" s="180" t="s">
        <v>239</v>
      </c>
      <c r="E222" s="181" t="s">
        <v>801</v>
      </c>
      <c r="F222" s="258" t="s">
        <v>802</v>
      </c>
      <c r="G222" s="259"/>
      <c r="H222" s="259"/>
      <c r="I222" s="259"/>
      <c r="J222" s="182" t="s">
        <v>309</v>
      </c>
      <c r="K222" s="183">
        <v>0.8</v>
      </c>
      <c r="L222" s="276"/>
      <c r="M222" s="277"/>
      <c r="N222" s="260">
        <f>ROUND(L222*K222,2)</f>
        <v>0</v>
      </c>
      <c r="O222" s="249"/>
      <c r="P222" s="249"/>
      <c r="Q222" s="249"/>
      <c r="R222" s="34"/>
      <c r="T222" s="152" t="s">
        <v>19</v>
      </c>
      <c r="U222" s="41" t="s">
        <v>45</v>
      </c>
      <c r="V222" s="153">
        <v>0</v>
      </c>
      <c r="W222" s="153">
        <f>V222*K222</f>
        <v>0</v>
      </c>
      <c r="X222" s="153">
        <v>2.0000000000000001E-4</v>
      </c>
      <c r="Y222" s="153">
        <f>X222*K222</f>
        <v>1.6000000000000001E-4</v>
      </c>
      <c r="Z222" s="153">
        <v>0</v>
      </c>
      <c r="AA222" s="154">
        <f>Z222*K222</f>
        <v>0</v>
      </c>
      <c r="AR222" s="18" t="s">
        <v>242</v>
      </c>
      <c r="AT222" s="18" t="s">
        <v>239</v>
      </c>
      <c r="AU222" s="18" t="s">
        <v>99</v>
      </c>
      <c r="AY222" s="18" t="s">
        <v>144</v>
      </c>
      <c r="BE222" s="155">
        <f>IF(U222="základní",N222,0)</f>
        <v>0</v>
      </c>
      <c r="BF222" s="155">
        <f>IF(U222="snížená",N222,0)</f>
        <v>0</v>
      </c>
      <c r="BG222" s="155">
        <f>IF(U222="zákl. přenesená",N222,0)</f>
        <v>0</v>
      </c>
      <c r="BH222" s="155">
        <f>IF(U222="sníž. přenesená",N222,0)</f>
        <v>0</v>
      </c>
      <c r="BI222" s="155">
        <f>IF(U222="nulová",N222,0)</f>
        <v>0</v>
      </c>
      <c r="BJ222" s="18" t="s">
        <v>21</v>
      </c>
      <c r="BK222" s="155">
        <f>ROUND(L222*K222,2)</f>
        <v>0</v>
      </c>
      <c r="BL222" s="18" t="s">
        <v>225</v>
      </c>
      <c r="BM222" s="18" t="s">
        <v>803</v>
      </c>
    </row>
    <row r="223" spans="2:65" s="1" customFormat="1" ht="22.5" customHeight="1" x14ac:dyDescent="0.3">
      <c r="B223" s="32"/>
      <c r="C223" s="148" t="s">
        <v>381</v>
      </c>
      <c r="D223" s="148" t="s">
        <v>145</v>
      </c>
      <c r="E223" s="149" t="s">
        <v>409</v>
      </c>
      <c r="F223" s="248" t="s">
        <v>804</v>
      </c>
      <c r="G223" s="249"/>
      <c r="H223" s="249"/>
      <c r="I223" s="249"/>
      <c r="J223" s="150" t="s">
        <v>374</v>
      </c>
      <c r="K223" s="151">
        <v>1</v>
      </c>
      <c r="L223" s="274"/>
      <c r="M223" s="275"/>
      <c r="N223" s="250">
        <f>ROUND(L223*K223,2)</f>
        <v>0</v>
      </c>
      <c r="O223" s="249"/>
      <c r="P223" s="249"/>
      <c r="Q223" s="249"/>
      <c r="R223" s="34"/>
      <c r="T223" s="152" t="s">
        <v>19</v>
      </c>
      <c r="U223" s="41" t="s">
        <v>45</v>
      </c>
      <c r="V223" s="153">
        <v>0.13400000000000001</v>
      </c>
      <c r="W223" s="153">
        <f>V223*K223</f>
        <v>0.13400000000000001</v>
      </c>
      <c r="X223" s="153">
        <v>6.0000000000000002E-5</v>
      </c>
      <c r="Y223" s="153">
        <f>X223*K223</f>
        <v>6.0000000000000002E-5</v>
      </c>
      <c r="Z223" s="153">
        <v>0</v>
      </c>
      <c r="AA223" s="154">
        <f>Z223*K223</f>
        <v>0</v>
      </c>
      <c r="AR223" s="18" t="s">
        <v>225</v>
      </c>
      <c r="AT223" s="18" t="s">
        <v>145</v>
      </c>
      <c r="AU223" s="18" t="s">
        <v>99</v>
      </c>
      <c r="AY223" s="18" t="s">
        <v>144</v>
      </c>
      <c r="BE223" s="155">
        <f>IF(U223="základní",N223,0)</f>
        <v>0</v>
      </c>
      <c r="BF223" s="155">
        <f>IF(U223="snížená",N223,0)</f>
        <v>0</v>
      </c>
      <c r="BG223" s="155">
        <f>IF(U223="zákl. přenesená",N223,0)</f>
        <v>0</v>
      </c>
      <c r="BH223" s="155">
        <f>IF(U223="sníž. přenesená",N223,0)</f>
        <v>0</v>
      </c>
      <c r="BI223" s="155">
        <f>IF(U223="nulová",N223,0)</f>
        <v>0</v>
      </c>
      <c r="BJ223" s="18" t="s">
        <v>21</v>
      </c>
      <c r="BK223" s="155">
        <f>ROUND(L223*K223,2)</f>
        <v>0</v>
      </c>
      <c r="BL223" s="18" t="s">
        <v>225</v>
      </c>
      <c r="BM223" s="18" t="s">
        <v>805</v>
      </c>
    </row>
    <row r="224" spans="2:65" s="10" customFormat="1" ht="22.5" customHeight="1" x14ac:dyDescent="0.3">
      <c r="B224" s="156"/>
      <c r="C224" s="157"/>
      <c r="D224" s="157"/>
      <c r="E224" s="158" t="s">
        <v>19</v>
      </c>
      <c r="F224" s="251" t="s">
        <v>21</v>
      </c>
      <c r="G224" s="252"/>
      <c r="H224" s="252"/>
      <c r="I224" s="252"/>
      <c r="J224" s="157"/>
      <c r="K224" s="159">
        <v>1</v>
      </c>
      <c r="L224" s="157"/>
      <c r="M224" s="157"/>
      <c r="N224" s="157"/>
      <c r="O224" s="157"/>
      <c r="P224" s="157"/>
      <c r="Q224" s="157"/>
      <c r="R224" s="160"/>
      <c r="T224" s="161"/>
      <c r="U224" s="157"/>
      <c r="V224" s="157"/>
      <c r="W224" s="157"/>
      <c r="X224" s="157"/>
      <c r="Y224" s="157"/>
      <c r="Z224" s="157"/>
      <c r="AA224" s="162"/>
      <c r="AT224" s="163" t="s">
        <v>152</v>
      </c>
      <c r="AU224" s="163" t="s">
        <v>99</v>
      </c>
      <c r="AV224" s="10" t="s">
        <v>99</v>
      </c>
      <c r="AW224" s="10" t="s">
        <v>37</v>
      </c>
      <c r="AX224" s="10" t="s">
        <v>21</v>
      </c>
      <c r="AY224" s="163" t="s">
        <v>144</v>
      </c>
    </row>
    <row r="225" spans="2:65" s="1" customFormat="1" ht="22.5" customHeight="1" x14ac:dyDescent="0.3">
      <c r="B225" s="32"/>
      <c r="C225" s="148" t="s">
        <v>385</v>
      </c>
      <c r="D225" s="148" t="s">
        <v>145</v>
      </c>
      <c r="E225" s="149" t="s">
        <v>417</v>
      </c>
      <c r="F225" s="248" t="s">
        <v>806</v>
      </c>
      <c r="G225" s="249"/>
      <c r="H225" s="249"/>
      <c r="I225" s="249"/>
      <c r="J225" s="150" t="s">
        <v>374</v>
      </c>
      <c r="K225" s="151">
        <v>1</v>
      </c>
      <c r="L225" s="274"/>
      <c r="M225" s="275"/>
      <c r="N225" s="250">
        <f>ROUND(L225*K225,2)</f>
        <v>0</v>
      </c>
      <c r="O225" s="249"/>
      <c r="P225" s="249"/>
      <c r="Q225" s="249"/>
      <c r="R225" s="34"/>
      <c r="T225" s="152" t="s">
        <v>19</v>
      </c>
      <c r="U225" s="41" t="s">
        <v>45</v>
      </c>
      <c r="V225" s="153">
        <v>7.4999999999999997E-2</v>
      </c>
      <c r="W225" s="153">
        <f>V225*K225</f>
        <v>7.4999999999999997E-2</v>
      </c>
      <c r="X225" s="153">
        <v>1E-3</v>
      </c>
      <c r="Y225" s="153">
        <f>X225*K225</f>
        <v>1E-3</v>
      </c>
      <c r="Z225" s="153">
        <v>0</v>
      </c>
      <c r="AA225" s="154">
        <f>Z225*K225</f>
        <v>0</v>
      </c>
      <c r="AR225" s="18" t="s">
        <v>225</v>
      </c>
      <c r="AT225" s="18" t="s">
        <v>145</v>
      </c>
      <c r="AU225" s="18" t="s">
        <v>99</v>
      </c>
      <c r="AY225" s="18" t="s">
        <v>144</v>
      </c>
      <c r="BE225" s="155">
        <f>IF(U225="základní",N225,0)</f>
        <v>0</v>
      </c>
      <c r="BF225" s="155">
        <f>IF(U225="snížená",N225,0)</f>
        <v>0</v>
      </c>
      <c r="BG225" s="155">
        <f>IF(U225="zákl. přenesená",N225,0)</f>
        <v>0</v>
      </c>
      <c r="BH225" s="155">
        <f>IF(U225="sníž. přenesená",N225,0)</f>
        <v>0</v>
      </c>
      <c r="BI225" s="155">
        <f>IF(U225="nulová",N225,0)</f>
        <v>0</v>
      </c>
      <c r="BJ225" s="18" t="s">
        <v>21</v>
      </c>
      <c r="BK225" s="155">
        <f>ROUND(L225*K225,2)</f>
        <v>0</v>
      </c>
      <c r="BL225" s="18" t="s">
        <v>225</v>
      </c>
      <c r="BM225" s="18" t="s">
        <v>807</v>
      </c>
    </row>
    <row r="226" spans="2:65" s="10" customFormat="1" ht="22.5" customHeight="1" x14ac:dyDescent="0.3">
      <c r="B226" s="156"/>
      <c r="C226" s="157"/>
      <c r="D226" s="157"/>
      <c r="E226" s="158" t="s">
        <v>19</v>
      </c>
      <c r="F226" s="251" t="s">
        <v>21</v>
      </c>
      <c r="G226" s="252"/>
      <c r="H226" s="252"/>
      <c r="I226" s="252"/>
      <c r="J226" s="157"/>
      <c r="K226" s="159">
        <v>1</v>
      </c>
      <c r="L226" s="157"/>
      <c r="M226" s="157"/>
      <c r="N226" s="157"/>
      <c r="O226" s="157"/>
      <c r="P226" s="157"/>
      <c r="Q226" s="157"/>
      <c r="R226" s="160"/>
      <c r="T226" s="161"/>
      <c r="U226" s="157"/>
      <c r="V226" s="157"/>
      <c r="W226" s="157"/>
      <c r="X226" s="157"/>
      <c r="Y226" s="157"/>
      <c r="Z226" s="157"/>
      <c r="AA226" s="162"/>
      <c r="AT226" s="163" t="s">
        <v>152</v>
      </c>
      <c r="AU226" s="163" t="s">
        <v>99</v>
      </c>
      <c r="AV226" s="10" t="s">
        <v>99</v>
      </c>
      <c r="AW226" s="10" t="s">
        <v>37</v>
      </c>
      <c r="AX226" s="10" t="s">
        <v>21</v>
      </c>
      <c r="AY226" s="163" t="s">
        <v>144</v>
      </c>
    </row>
    <row r="227" spans="2:65" s="1" customFormat="1" ht="22.5" customHeight="1" x14ac:dyDescent="0.3">
      <c r="B227" s="32"/>
      <c r="C227" s="180" t="s">
        <v>392</v>
      </c>
      <c r="D227" s="180" t="s">
        <v>239</v>
      </c>
      <c r="E227" s="181" t="s">
        <v>421</v>
      </c>
      <c r="F227" s="258" t="s">
        <v>422</v>
      </c>
      <c r="G227" s="259"/>
      <c r="H227" s="259"/>
      <c r="I227" s="259"/>
      <c r="J227" s="182" t="s">
        <v>374</v>
      </c>
      <c r="K227" s="183">
        <v>1</v>
      </c>
      <c r="L227" s="276"/>
      <c r="M227" s="277"/>
      <c r="N227" s="260">
        <f>ROUND(L227*K227,2)</f>
        <v>0</v>
      </c>
      <c r="O227" s="249"/>
      <c r="P227" s="249"/>
      <c r="Q227" s="249"/>
      <c r="R227" s="34"/>
      <c r="T227" s="152" t="s">
        <v>19</v>
      </c>
      <c r="U227" s="41" t="s">
        <v>45</v>
      </c>
      <c r="V227" s="153">
        <v>0</v>
      </c>
      <c r="W227" s="153">
        <f>V227*K227</f>
        <v>0</v>
      </c>
      <c r="X227" s="153">
        <v>5.5E-2</v>
      </c>
      <c r="Y227" s="153">
        <f>X227*K227</f>
        <v>5.5E-2</v>
      </c>
      <c r="Z227" s="153">
        <v>0</v>
      </c>
      <c r="AA227" s="154">
        <f>Z227*K227</f>
        <v>0</v>
      </c>
      <c r="AR227" s="18" t="s">
        <v>242</v>
      </c>
      <c r="AT227" s="18" t="s">
        <v>239</v>
      </c>
      <c r="AU227" s="18" t="s">
        <v>99</v>
      </c>
      <c r="AY227" s="18" t="s">
        <v>144</v>
      </c>
      <c r="BE227" s="155">
        <f>IF(U227="základní",N227,0)</f>
        <v>0</v>
      </c>
      <c r="BF227" s="155">
        <f>IF(U227="snížená",N227,0)</f>
        <v>0</v>
      </c>
      <c r="BG227" s="155">
        <f>IF(U227="zákl. přenesená",N227,0)</f>
        <v>0</v>
      </c>
      <c r="BH227" s="155">
        <f>IF(U227="sníž. přenesená",N227,0)</f>
        <v>0</v>
      </c>
      <c r="BI227" s="155">
        <f>IF(U227="nulová",N227,0)</f>
        <v>0</v>
      </c>
      <c r="BJ227" s="18" t="s">
        <v>21</v>
      </c>
      <c r="BK227" s="155">
        <f>ROUND(L227*K227,2)</f>
        <v>0</v>
      </c>
      <c r="BL227" s="18" t="s">
        <v>225</v>
      </c>
      <c r="BM227" s="18" t="s">
        <v>808</v>
      </c>
    </row>
    <row r="228" spans="2:65" s="1" customFormat="1" ht="31.5" customHeight="1" x14ac:dyDescent="0.3">
      <c r="B228" s="32"/>
      <c r="C228" s="148" t="s">
        <v>396</v>
      </c>
      <c r="D228" s="148" t="s">
        <v>145</v>
      </c>
      <c r="E228" s="149" t="s">
        <v>809</v>
      </c>
      <c r="F228" s="248" t="s">
        <v>810</v>
      </c>
      <c r="G228" s="249"/>
      <c r="H228" s="249"/>
      <c r="I228" s="249"/>
      <c r="J228" s="150" t="s">
        <v>674</v>
      </c>
      <c r="K228" s="151">
        <v>69.003</v>
      </c>
      <c r="L228" s="274"/>
      <c r="M228" s="275"/>
      <c r="N228" s="250">
        <f>ROUND(L228*K228,2)</f>
        <v>0</v>
      </c>
      <c r="O228" s="249"/>
      <c r="P228" s="249"/>
      <c r="Q228" s="249"/>
      <c r="R228" s="34"/>
      <c r="T228" s="152" t="s">
        <v>19</v>
      </c>
      <c r="U228" s="41" t="s">
        <v>45</v>
      </c>
      <c r="V228" s="153">
        <v>5.7000000000000002E-2</v>
      </c>
      <c r="W228" s="153">
        <f>V228*K228</f>
        <v>3.9331710000000002</v>
      </c>
      <c r="X228" s="153">
        <v>0</v>
      </c>
      <c r="Y228" s="153">
        <f>X228*K228</f>
        <v>0</v>
      </c>
      <c r="Z228" s="153">
        <v>1E-3</v>
      </c>
      <c r="AA228" s="154">
        <f>Z228*K228</f>
        <v>6.9002999999999995E-2</v>
      </c>
      <c r="AR228" s="18" t="s">
        <v>225</v>
      </c>
      <c r="AT228" s="18" t="s">
        <v>145</v>
      </c>
      <c r="AU228" s="18" t="s">
        <v>99</v>
      </c>
      <c r="AY228" s="18" t="s">
        <v>144</v>
      </c>
      <c r="BE228" s="155">
        <f>IF(U228="základní",N228,0)</f>
        <v>0</v>
      </c>
      <c r="BF228" s="155">
        <f>IF(U228="snížená",N228,0)</f>
        <v>0</v>
      </c>
      <c r="BG228" s="155">
        <f>IF(U228="zákl. přenesená",N228,0)</f>
        <v>0</v>
      </c>
      <c r="BH228" s="155">
        <f>IF(U228="sníž. přenesená",N228,0)</f>
        <v>0</v>
      </c>
      <c r="BI228" s="155">
        <f>IF(U228="nulová",N228,0)</f>
        <v>0</v>
      </c>
      <c r="BJ228" s="18" t="s">
        <v>21</v>
      </c>
      <c r="BK228" s="155">
        <f>ROUND(L228*K228,2)</f>
        <v>0</v>
      </c>
      <c r="BL228" s="18" t="s">
        <v>225</v>
      </c>
      <c r="BM228" s="18" t="s">
        <v>811</v>
      </c>
    </row>
    <row r="229" spans="2:65" s="10" customFormat="1" ht="22.5" customHeight="1" x14ac:dyDescent="0.3">
      <c r="B229" s="156"/>
      <c r="C229" s="157"/>
      <c r="D229" s="157"/>
      <c r="E229" s="158" t="s">
        <v>19</v>
      </c>
      <c r="F229" s="251" t="s">
        <v>812</v>
      </c>
      <c r="G229" s="252"/>
      <c r="H229" s="252"/>
      <c r="I229" s="252"/>
      <c r="J229" s="157"/>
      <c r="K229" s="159">
        <v>69.003</v>
      </c>
      <c r="L229" s="157"/>
      <c r="M229" s="157"/>
      <c r="N229" s="157"/>
      <c r="O229" s="157"/>
      <c r="P229" s="157"/>
      <c r="Q229" s="157"/>
      <c r="R229" s="160"/>
      <c r="T229" s="161"/>
      <c r="U229" s="157"/>
      <c r="V229" s="157"/>
      <c r="W229" s="157"/>
      <c r="X229" s="157"/>
      <c r="Y229" s="157"/>
      <c r="Z229" s="157"/>
      <c r="AA229" s="162"/>
      <c r="AT229" s="163" t="s">
        <v>152</v>
      </c>
      <c r="AU229" s="163" t="s">
        <v>99</v>
      </c>
      <c r="AV229" s="10" t="s">
        <v>99</v>
      </c>
      <c r="AW229" s="10" t="s">
        <v>37</v>
      </c>
      <c r="AX229" s="10" t="s">
        <v>21</v>
      </c>
      <c r="AY229" s="163" t="s">
        <v>144</v>
      </c>
    </row>
    <row r="230" spans="2:65" s="1" customFormat="1" ht="31.5" customHeight="1" x14ac:dyDescent="0.3">
      <c r="B230" s="32"/>
      <c r="C230" s="148" t="s">
        <v>400</v>
      </c>
      <c r="D230" s="148" t="s">
        <v>145</v>
      </c>
      <c r="E230" s="149" t="s">
        <v>446</v>
      </c>
      <c r="F230" s="248" t="s">
        <v>447</v>
      </c>
      <c r="G230" s="249"/>
      <c r="H230" s="249"/>
      <c r="I230" s="249"/>
      <c r="J230" s="150" t="s">
        <v>194</v>
      </c>
      <c r="K230" s="151">
        <v>5.7000000000000002E-2</v>
      </c>
      <c r="L230" s="274"/>
      <c r="M230" s="275"/>
      <c r="N230" s="250">
        <f>ROUND(L230*K230,2)</f>
        <v>0</v>
      </c>
      <c r="O230" s="249"/>
      <c r="P230" s="249"/>
      <c r="Q230" s="249"/>
      <c r="R230" s="34"/>
      <c r="T230" s="152" t="s">
        <v>19</v>
      </c>
      <c r="U230" s="41" t="s">
        <v>45</v>
      </c>
      <c r="V230" s="153">
        <v>3.036</v>
      </c>
      <c r="W230" s="153">
        <f>V230*K230</f>
        <v>0.17305200000000001</v>
      </c>
      <c r="X230" s="153">
        <v>0</v>
      </c>
      <c r="Y230" s="153">
        <f>X230*K230</f>
        <v>0</v>
      </c>
      <c r="Z230" s="153">
        <v>0</v>
      </c>
      <c r="AA230" s="154">
        <f>Z230*K230</f>
        <v>0</v>
      </c>
      <c r="AR230" s="18" t="s">
        <v>225</v>
      </c>
      <c r="AT230" s="18" t="s">
        <v>145</v>
      </c>
      <c r="AU230" s="18" t="s">
        <v>99</v>
      </c>
      <c r="AY230" s="18" t="s">
        <v>144</v>
      </c>
      <c r="BE230" s="155">
        <f>IF(U230="základní",N230,0)</f>
        <v>0</v>
      </c>
      <c r="BF230" s="155">
        <f>IF(U230="snížená",N230,0)</f>
        <v>0</v>
      </c>
      <c r="BG230" s="155">
        <f>IF(U230="zákl. přenesená",N230,0)</f>
        <v>0</v>
      </c>
      <c r="BH230" s="155">
        <f>IF(U230="sníž. přenesená",N230,0)</f>
        <v>0</v>
      </c>
      <c r="BI230" s="155">
        <f>IF(U230="nulová",N230,0)</f>
        <v>0</v>
      </c>
      <c r="BJ230" s="18" t="s">
        <v>21</v>
      </c>
      <c r="BK230" s="155">
        <f>ROUND(L230*K230,2)</f>
        <v>0</v>
      </c>
      <c r="BL230" s="18" t="s">
        <v>225</v>
      </c>
      <c r="BM230" s="18" t="s">
        <v>813</v>
      </c>
    </row>
    <row r="231" spans="2:65" s="1" customFormat="1" ht="31.5" customHeight="1" x14ac:dyDescent="0.3">
      <c r="B231" s="32"/>
      <c r="C231" s="148" t="s">
        <v>404</v>
      </c>
      <c r="D231" s="148" t="s">
        <v>145</v>
      </c>
      <c r="E231" s="149" t="s">
        <v>450</v>
      </c>
      <c r="F231" s="248" t="s">
        <v>451</v>
      </c>
      <c r="G231" s="249"/>
      <c r="H231" s="249"/>
      <c r="I231" s="249"/>
      <c r="J231" s="150" t="s">
        <v>194</v>
      </c>
      <c r="K231" s="151">
        <v>5.7000000000000002E-2</v>
      </c>
      <c r="L231" s="274"/>
      <c r="M231" s="275"/>
      <c r="N231" s="250">
        <f>ROUND(L231*K231,2)</f>
        <v>0</v>
      </c>
      <c r="O231" s="249"/>
      <c r="P231" s="249"/>
      <c r="Q231" s="249"/>
      <c r="R231" s="34"/>
      <c r="T231" s="152" t="s">
        <v>19</v>
      </c>
      <c r="U231" s="41" t="s">
        <v>45</v>
      </c>
      <c r="V231" s="153">
        <v>1.39</v>
      </c>
      <c r="W231" s="153">
        <f>V231*K231</f>
        <v>7.9229999999999995E-2</v>
      </c>
      <c r="X231" s="153">
        <v>0</v>
      </c>
      <c r="Y231" s="153">
        <f>X231*K231</f>
        <v>0</v>
      </c>
      <c r="Z231" s="153">
        <v>0</v>
      </c>
      <c r="AA231" s="154">
        <f>Z231*K231</f>
        <v>0</v>
      </c>
      <c r="AR231" s="18" t="s">
        <v>225</v>
      </c>
      <c r="AT231" s="18" t="s">
        <v>145</v>
      </c>
      <c r="AU231" s="18" t="s">
        <v>99</v>
      </c>
      <c r="AY231" s="18" t="s">
        <v>144</v>
      </c>
      <c r="BE231" s="155">
        <f>IF(U231="základní",N231,0)</f>
        <v>0</v>
      </c>
      <c r="BF231" s="155">
        <f>IF(U231="snížená",N231,0)</f>
        <v>0</v>
      </c>
      <c r="BG231" s="155">
        <f>IF(U231="zákl. přenesená",N231,0)</f>
        <v>0</v>
      </c>
      <c r="BH231" s="155">
        <f>IF(U231="sníž. přenesená",N231,0)</f>
        <v>0</v>
      </c>
      <c r="BI231" s="155">
        <f>IF(U231="nulová",N231,0)</f>
        <v>0</v>
      </c>
      <c r="BJ231" s="18" t="s">
        <v>21</v>
      </c>
      <c r="BK231" s="155">
        <f>ROUND(L231*K231,2)</f>
        <v>0</v>
      </c>
      <c r="BL231" s="18" t="s">
        <v>225</v>
      </c>
      <c r="BM231" s="18" t="s">
        <v>814</v>
      </c>
    </row>
    <row r="232" spans="2:65" s="9" customFormat="1" ht="29.85" customHeight="1" x14ac:dyDescent="0.3">
      <c r="B232" s="137"/>
      <c r="C232" s="138"/>
      <c r="D232" s="147" t="s">
        <v>126</v>
      </c>
      <c r="E232" s="147"/>
      <c r="F232" s="147"/>
      <c r="G232" s="147"/>
      <c r="H232" s="147"/>
      <c r="I232" s="147"/>
      <c r="J232" s="147"/>
      <c r="K232" s="147"/>
      <c r="L232" s="147"/>
      <c r="M232" s="147"/>
      <c r="N232" s="271">
        <f>BK232</f>
        <v>0</v>
      </c>
      <c r="O232" s="272"/>
      <c r="P232" s="272"/>
      <c r="Q232" s="272"/>
      <c r="R232" s="140"/>
      <c r="T232" s="141"/>
      <c r="U232" s="138"/>
      <c r="V232" s="138"/>
      <c r="W232" s="142">
        <f>SUM(W233:W254)</f>
        <v>47.421911000000001</v>
      </c>
      <c r="X232" s="138"/>
      <c r="Y232" s="142">
        <f>SUM(Y233:Y254)</f>
        <v>0.60047169999999994</v>
      </c>
      <c r="Z232" s="138"/>
      <c r="AA232" s="143">
        <f>SUM(AA233:AA254)</f>
        <v>0.17318549999999999</v>
      </c>
      <c r="AR232" s="144" t="s">
        <v>99</v>
      </c>
      <c r="AT232" s="145" t="s">
        <v>79</v>
      </c>
      <c r="AU232" s="145" t="s">
        <v>21</v>
      </c>
      <c r="AY232" s="144" t="s">
        <v>144</v>
      </c>
      <c r="BK232" s="146">
        <f>SUM(BK233:BK254)</f>
        <v>0</v>
      </c>
    </row>
    <row r="233" spans="2:65" s="1" customFormat="1" ht="22.5" customHeight="1" x14ac:dyDescent="0.3">
      <c r="B233" s="32"/>
      <c r="C233" s="148" t="s">
        <v>408</v>
      </c>
      <c r="D233" s="148" t="s">
        <v>145</v>
      </c>
      <c r="E233" s="149" t="s">
        <v>458</v>
      </c>
      <c r="F233" s="248" t="s">
        <v>459</v>
      </c>
      <c r="G233" s="249"/>
      <c r="H233" s="249"/>
      <c r="I233" s="249"/>
      <c r="J233" s="150" t="s">
        <v>148</v>
      </c>
      <c r="K233" s="151">
        <v>64.498999999999995</v>
      </c>
      <c r="L233" s="274"/>
      <c r="M233" s="275"/>
      <c r="N233" s="250">
        <f>ROUND(L233*K233,2)</f>
        <v>0</v>
      </c>
      <c r="O233" s="249"/>
      <c r="P233" s="249"/>
      <c r="Q233" s="249"/>
      <c r="R233" s="34"/>
      <c r="T233" s="152" t="s">
        <v>19</v>
      </c>
      <c r="U233" s="41" t="s">
        <v>45</v>
      </c>
      <c r="V233" s="153">
        <v>3.5000000000000003E-2</v>
      </c>
      <c r="W233" s="153">
        <f>V233*K233</f>
        <v>2.2574649999999998</v>
      </c>
      <c r="X233" s="153">
        <v>0</v>
      </c>
      <c r="Y233" s="153">
        <f>X233*K233</f>
        <v>0</v>
      </c>
      <c r="Z233" s="153">
        <v>0</v>
      </c>
      <c r="AA233" s="154">
        <f>Z233*K233</f>
        <v>0</v>
      </c>
      <c r="AR233" s="18" t="s">
        <v>225</v>
      </c>
      <c r="AT233" s="18" t="s">
        <v>145</v>
      </c>
      <c r="AU233" s="18" t="s">
        <v>99</v>
      </c>
      <c r="AY233" s="18" t="s">
        <v>144</v>
      </c>
      <c r="BE233" s="155">
        <f>IF(U233="základní",N233,0)</f>
        <v>0</v>
      </c>
      <c r="BF233" s="155">
        <f>IF(U233="snížená",N233,0)</f>
        <v>0</v>
      </c>
      <c r="BG233" s="155">
        <f>IF(U233="zákl. přenesená",N233,0)</f>
        <v>0</v>
      </c>
      <c r="BH233" s="155">
        <f>IF(U233="sníž. přenesená",N233,0)</f>
        <v>0</v>
      </c>
      <c r="BI233" s="155">
        <f>IF(U233="nulová",N233,0)</f>
        <v>0</v>
      </c>
      <c r="BJ233" s="18" t="s">
        <v>21</v>
      </c>
      <c r="BK233" s="155">
        <f>ROUND(L233*K233,2)</f>
        <v>0</v>
      </c>
      <c r="BL233" s="18" t="s">
        <v>225</v>
      </c>
      <c r="BM233" s="18" t="s">
        <v>815</v>
      </c>
    </row>
    <row r="234" spans="2:65" s="10" customFormat="1" ht="22.5" customHeight="1" x14ac:dyDescent="0.3">
      <c r="B234" s="156"/>
      <c r="C234" s="157"/>
      <c r="D234" s="157"/>
      <c r="E234" s="158" t="s">
        <v>19</v>
      </c>
      <c r="F234" s="251" t="s">
        <v>764</v>
      </c>
      <c r="G234" s="252"/>
      <c r="H234" s="252"/>
      <c r="I234" s="252"/>
      <c r="J234" s="157"/>
      <c r="K234" s="159">
        <v>64.498999999999995</v>
      </c>
      <c r="L234" s="157"/>
      <c r="M234" s="157"/>
      <c r="N234" s="157"/>
      <c r="O234" s="157"/>
      <c r="P234" s="157"/>
      <c r="Q234" s="157"/>
      <c r="R234" s="160"/>
      <c r="T234" s="161"/>
      <c r="U234" s="157"/>
      <c r="V234" s="157"/>
      <c r="W234" s="157"/>
      <c r="X234" s="157"/>
      <c r="Y234" s="157"/>
      <c r="Z234" s="157"/>
      <c r="AA234" s="162"/>
      <c r="AT234" s="163" t="s">
        <v>152</v>
      </c>
      <c r="AU234" s="163" t="s">
        <v>99</v>
      </c>
      <c r="AV234" s="10" t="s">
        <v>99</v>
      </c>
      <c r="AW234" s="10" t="s">
        <v>37</v>
      </c>
      <c r="AX234" s="10" t="s">
        <v>21</v>
      </c>
      <c r="AY234" s="163" t="s">
        <v>144</v>
      </c>
    </row>
    <row r="235" spans="2:65" s="1" customFormat="1" ht="22.5" customHeight="1" x14ac:dyDescent="0.3">
      <c r="B235" s="32"/>
      <c r="C235" s="148" t="s">
        <v>412</v>
      </c>
      <c r="D235" s="148" t="s">
        <v>145</v>
      </c>
      <c r="E235" s="149" t="s">
        <v>462</v>
      </c>
      <c r="F235" s="248" t="s">
        <v>463</v>
      </c>
      <c r="G235" s="249"/>
      <c r="H235" s="249"/>
      <c r="I235" s="249"/>
      <c r="J235" s="150" t="s">
        <v>148</v>
      </c>
      <c r="K235" s="151">
        <v>64.498999999999995</v>
      </c>
      <c r="L235" s="274"/>
      <c r="M235" s="275"/>
      <c r="N235" s="250">
        <f>ROUND(L235*K235,2)</f>
        <v>0</v>
      </c>
      <c r="O235" s="249"/>
      <c r="P235" s="249"/>
      <c r="Q235" s="249"/>
      <c r="R235" s="34"/>
      <c r="T235" s="152" t="s">
        <v>19</v>
      </c>
      <c r="U235" s="41" t="s">
        <v>45</v>
      </c>
      <c r="V235" s="153">
        <v>2.4E-2</v>
      </c>
      <c r="W235" s="153">
        <f>V235*K235</f>
        <v>1.547976</v>
      </c>
      <c r="X235" s="153">
        <v>0</v>
      </c>
      <c r="Y235" s="153">
        <f>X235*K235</f>
        <v>0</v>
      </c>
      <c r="Z235" s="153">
        <v>0</v>
      </c>
      <c r="AA235" s="154">
        <f>Z235*K235</f>
        <v>0</v>
      </c>
      <c r="AR235" s="18" t="s">
        <v>225</v>
      </c>
      <c r="AT235" s="18" t="s">
        <v>145</v>
      </c>
      <c r="AU235" s="18" t="s">
        <v>99</v>
      </c>
      <c r="AY235" s="18" t="s">
        <v>144</v>
      </c>
      <c r="BE235" s="155">
        <f>IF(U235="základní",N235,0)</f>
        <v>0</v>
      </c>
      <c r="BF235" s="155">
        <f>IF(U235="snížená",N235,0)</f>
        <v>0</v>
      </c>
      <c r="BG235" s="155">
        <f>IF(U235="zákl. přenesená",N235,0)</f>
        <v>0</v>
      </c>
      <c r="BH235" s="155">
        <f>IF(U235="sníž. přenesená",N235,0)</f>
        <v>0</v>
      </c>
      <c r="BI235" s="155">
        <f>IF(U235="nulová",N235,0)</f>
        <v>0</v>
      </c>
      <c r="BJ235" s="18" t="s">
        <v>21</v>
      </c>
      <c r="BK235" s="155">
        <f>ROUND(L235*K235,2)</f>
        <v>0</v>
      </c>
      <c r="BL235" s="18" t="s">
        <v>225</v>
      </c>
      <c r="BM235" s="18" t="s">
        <v>816</v>
      </c>
    </row>
    <row r="236" spans="2:65" s="10" customFormat="1" ht="22.5" customHeight="1" x14ac:dyDescent="0.3">
      <c r="B236" s="156"/>
      <c r="C236" s="157"/>
      <c r="D236" s="157"/>
      <c r="E236" s="158" t="s">
        <v>19</v>
      </c>
      <c r="F236" s="251" t="s">
        <v>764</v>
      </c>
      <c r="G236" s="252"/>
      <c r="H236" s="252"/>
      <c r="I236" s="252"/>
      <c r="J236" s="157"/>
      <c r="K236" s="159">
        <v>64.498999999999995</v>
      </c>
      <c r="L236" s="157"/>
      <c r="M236" s="157"/>
      <c r="N236" s="157"/>
      <c r="O236" s="157"/>
      <c r="P236" s="157"/>
      <c r="Q236" s="157"/>
      <c r="R236" s="160"/>
      <c r="T236" s="161"/>
      <c r="U236" s="157"/>
      <c r="V236" s="157"/>
      <c r="W236" s="157"/>
      <c r="X236" s="157"/>
      <c r="Y236" s="157"/>
      <c r="Z236" s="157"/>
      <c r="AA236" s="162"/>
      <c r="AT236" s="163" t="s">
        <v>152</v>
      </c>
      <c r="AU236" s="163" t="s">
        <v>99</v>
      </c>
      <c r="AV236" s="10" t="s">
        <v>99</v>
      </c>
      <c r="AW236" s="10" t="s">
        <v>37</v>
      </c>
      <c r="AX236" s="10" t="s">
        <v>21</v>
      </c>
      <c r="AY236" s="163" t="s">
        <v>144</v>
      </c>
    </row>
    <row r="237" spans="2:65" s="1" customFormat="1" ht="31.5" customHeight="1" x14ac:dyDescent="0.3">
      <c r="B237" s="32"/>
      <c r="C237" s="148" t="s">
        <v>416</v>
      </c>
      <c r="D237" s="148" t="s">
        <v>145</v>
      </c>
      <c r="E237" s="149" t="s">
        <v>466</v>
      </c>
      <c r="F237" s="248" t="s">
        <v>467</v>
      </c>
      <c r="G237" s="249"/>
      <c r="H237" s="249"/>
      <c r="I237" s="249"/>
      <c r="J237" s="150" t="s">
        <v>148</v>
      </c>
      <c r="K237" s="151">
        <v>64.498999999999995</v>
      </c>
      <c r="L237" s="274"/>
      <c r="M237" s="275"/>
      <c r="N237" s="250">
        <f>ROUND(L237*K237,2)</f>
        <v>0</v>
      </c>
      <c r="O237" s="249"/>
      <c r="P237" s="249"/>
      <c r="Q237" s="249"/>
      <c r="R237" s="34"/>
      <c r="T237" s="152" t="s">
        <v>19</v>
      </c>
      <c r="U237" s="41" t="s">
        <v>45</v>
      </c>
      <c r="V237" s="153">
        <v>0.192</v>
      </c>
      <c r="W237" s="153">
        <f>V237*K237</f>
        <v>12.383808</v>
      </c>
      <c r="X237" s="153">
        <v>4.4999999999999997E-3</v>
      </c>
      <c r="Y237" s="153">
        <f>X237*K237</f>
        <v>0.29024549999999993</v>
      </c>
      <c r="Z237" s="153">
        <v>0</v>
      </c>
      <c r="AA237" s="154">
        <f>Z237*K237</f>
        <v>0</v>
      </c>
      <c r="AR237" s="18" t="s">
        <v>225</v>
      </c>
      <c r="AT237" s="18" t="s">
        <v>145</v>
      </c>
      <c r="AU237" s="18" t="s">
        <v>99</v>
      </c>
      <c r="AY237" s="18" t="s">
        <v>144</v>
      </c>
      <c r="BE237" s="155">
        <f>IF(U237="základní",N237,0)</f>
        <v>0</v>
      </c>
      <c r="BF237" s="155">
        <f>IF(U237="snížená",N237,0)</f>
        <v>0</v>
      </c>
      <c r="BG237" s="155">
        <f>IF(U237="zákl. přenesená",N237,0)</f>
        <v>0</v>
      </c>
      <c r="BH237" s="155">
        <f>IF(U237="sníž. přenesená",N237,0)</f>
        <v>0</v>
      </c>
      <c r="BI237" s="155">
        <f>IF(U237="nulová",N237,0)</f>
        <v>0</v>
      </c>
      <c r="BJ237" s="18" t="s">
        <v>21</v>
      </c>
      <c r="BK237" s="155">
        <f>ROUND(L237*K237,2)</f>
        <v>0</v>
      </c>
      <c r="BL237" s="18" t="s">
        <v>225</v>
      </c>
      <c r="BM237" s="18" t="s">
        <v>817</v>
      </c>
    </row>
    <row r="238" spans="2:65" s="10" customFormat="1" ht="22.5" customHeight="1" x14ac:dyDescent="0.3">
      <c r="B238" s="156"/>
      <c r="C238" s="157"/>
      <c r="D238" s="157"/>
      <c r="E238" s="158" t="s">
        <v>19</v>
      </c>
      <c r="F238" s="251" t="s">
        <v>764</v>
      </c>
      <c r="G238" s="252"/>
      <c r="H238" s="252"/>
      <c r="I238" s="252"/>
      <c r="J238" s="157"/>
      <c r="K238" s="159">
        <v>64.498999999999995</v>
      </c>
      <c r="L238" s="157"/>
      <c r="M238" s="157"/>
      <c r="N238" s="157"/>
      <c r="O238" s="157"/>
      <c r="P238" s="157"/>
      <c r="Q238" s="157"/>
      <c r="R238" s="160"/>
      <c r="T238" s="161"/>
      <c r="U238" s="157"/>
      <c r="V238" s="157"/>
      <c r="W238" s="157"/>
      <c r="X238" s="157"/>
      <c r="Y238" s="157"/>
      <c r="Z238" s="157"/>
      <c r="AA238" s="162"/>
      <c r="AT238" s="163" t="s">
        <v>152</v>
      </c>
      <c r="AU238" s="163" t="s">
        <v>99</v>
      </c>
      <c r="AV238" s="10" t="s">
        <v>99</v>
      </c>
      <c r="AW238" s="10" t="s">
        <v>37</v>
      </c>
      <c r="AX238" s="10" t="s">
        <v>21</v>
      </c>
      <c r="AY238" s="163" t="s">
        <v>144</v>
      </c>
    </row>
    <row r="239" spans="2:65" s="1" customFormat="1" ht="22.5" customHeight="1" x14ac:dyDescent="0.3">
      <c r="B239" s="32"/>
      <c r="C239" s="148" t="s">
        <v>420</v>
      </c>
      <c r="D239" s="148" t="s">
        <v>145</v>
      </c>
      <c r="E239" s="149" t="s">
        <v>471</v>
      </c>
      <c r="F239" s="248" t="s">
        <v>472</v>
      </c>
      <c r="G239" s="249"/>
      <c r="H239" s="249"/>
      <c r="I239" s="249"/>
      <c r="J239" s="150" t="s">
        <v>148</v>
      </c>
      <c r="K239" s="151">
        <v>65.570999999999998</v>
      </c>
      <c r="L239" s="274"/>
      <c r="M239" s="275"/>
      <c r="N239" s="250">
        <f>ROUND(L239*K239,2)</f>
        <v>0</v>
      </c>
      <c r="O239" s="249"/>
      <c r="P239" s="249"/>
      <c r="Q239" s="249"/>
      <c r="R239" s="34"/>
      <c r="T239" s="152" t="s">
        <v>19</v>
      </c>
      <c r="U239" s="41" t="s">
        <v>45</v>
      </c>
      <c r="V239" s="153">
        <v>0.105</v>
      </c>
      <c r="W239" s="153">
        <f>V239*K239</f>
        <v>6.8849549999999997</v>
      </c>
      <c r="X239" s="153">
        <v>0</v>
      </c>
      <c r="Y239" s="153">
        <f>X239*K239</f>
        <v>0</v>
      </c>
      <c r="Z239" s="153">
        <v>2.5000000000000001E-3</v>
      </c>
      <c r="AA239" s="154">
        <f>Z239*K239</f>
        <v>0.1639275</v>
      </c>
      <c r="AR239" s="18" t="s">
        <v>225</v>
      </c>
      <c r="AT239" s="18" t="s">
        <v>145</v>
      </c>
      <c r="AU239" s="18" t="s">
        <v>99</v>
      </c>
      <c r="AY239" s="18" t="s">
        <v>144</v>
      </c>
      <c r="BE239" s="155">
        <f>IF(U239="základní",N239,0)</f>
        <v>0</v>
      </c>
      <c r="BF239" s="155">
        <f>IF(U239="snížená",N239,0)</f>
        <v>0</v>
      </c>
      <c r="BG239" s="155">
        <f>IF(U239="zákl. přenesená",N239,0)</f>
        <v>0</v>
      </c>
      <c r="BH239" s="155">
        <f>IF(U239="sníž. přenesená",N239,0)</f>
        <v>0</v>
      </c>
      <c r="BI239" s="155">
        <f>IF(U239="nulová",N239,0)</f>
        <v>0</v>
      </c>
      <c r="BJ239" s="18" t="s">
        <v>21</v>
      </c>
      <c r="BK239" s="155">
        <f>ROUND(L239*K239,2)</f>
        <v>0</v>
      </c>
      <c r="BL239" s="18" t="s">
        <v>225</v>
      </c>
      <c r="BM239" s="18" t="s">
        <v>818</v>
      </c>
    </row>
    <row r="240" spans="2:65" s="10" customFormat="1" ht="31.5" customHeight="1" x14ac:dyDescent="0.3">
      <c r="B240" s="156"/>
      <c r="C240" s="157"/>
      <c r="D240" s="157"/>
      <c r="E240" s="158" t="s">
        <v>19</v>
      </c>
      <c r="F240" s="251" t="s">
        <v>819</v>
      </c>
      <c r="G240" s="252"/>
      <c r="H240" s="252"/>
      <c r="I240" s="252"/>
      <c r="J240" s="157"/>
      <c r="K240" s="159">
        <v>65.570999999999998</v>
      </c>
      <c r="L240" s="157"/>
      <c r="M240" s="157"/>
      <c r="N240" s="157"/>
      <c r="O240" s="157"/>
      <c r="P240" s="157"/>
      <c r="Q240" s="157"/>
      <c r="R240" s="160"/>
      <c r="T240" s="161"/>
      <c r="U240" s="157"/>
      <c r="V240" s="157"/>
      <c r="W240" s="157"/>
      <c r="X240" s="157"/>
      <c r="Y240" s="157"/>
      <c r="Z240" s="157"/>
      <c r="AA240" s="162"/>
      <c r="AT240" s="163" t="s">
        <v>152</v>
      </c>
      <c r="AU240" s="163" t="s">
        <v>99</v>
      </c>
      <c r="AV240" s="10" t="s">
        <v>99</v>
      </c>
      <c r="AW240" s="10" t="s">
        <v>37</v>
      </c>
      <c r="AX240" s="10" t="s">
        <v>21</v>
      </c>
      <c r="AY240" s="163" t="s">
        <v>144</v>
      </c>
    </row>
    <row r="241" spans="2:65" s="1" customFormat="1" ht="22.5" customHeight="1" x14ac:dyDescent="0.3">
      <c r="B241" s="32"/>
      <c r="C241" s="148" t="s">
        <v>424</v>
      </c>
      <c r="D241" s="148" t="s">
        <v>145</v>
      </c>
      <c r="E241" s="149" t="s">
        <v>475</v>
      </c>
      <c r="F241" s="248" t="s">
        <v>476</v>
      </c>
      <c r="G241" s="249"/>
      <c r="H241" s="249"/>
      <c r="I241" s="249"/>
      <c r="J241" s="150" t="s">
        <v>148</v>
      </c>
      <c r="K241" s="151">
        <v>65.570999999999998</v>
      </c>
      <c r="L241" s="274"/>
      <c r="M241" s="275"/>
      <c r="N241" s="250">
        <f>ROUND(L241*K241,2)</f>
        <v>0</v>
      </c>
      <c r="O241" s="249"/>
      <c r="P241" s="249"/>
      <c r="Q241" s="249"/>
      <c r="R241" s="34"/>
      <c r="T241" s="152" t="s">
        <v>19</v>
      </c>
      <c r="U241" s="41" t="s">
        <v>45</v>
      </c>
      <c r="V241" s="153">
        <v>0.32100000000000001</v>
      </c>
      <c r="W241" s="153">
        <f>V241*K241</f>
        <v>21.048290999999999</v>
      </c>
      <c r="X241" s="153">
        <v>2.0000000000000001E-4</v>
      </c>
      <c r="Y241" s="153">
        <f>X241*K241</f>
        <v>1.3114199999999999E-2</v>
      </c>
      <c r="Z241" s="153">
        <v>0</v>
      </c>
      <c r="AA241" s="154">
        <f>Z241*K241</f>
        <v>0</v>
      </c>
      <c r="AR241" s="18" t="s">
        <v>225</v>
      </c>
      <c r="AT241" s="18" t="s">
        <v>145</v>
      </c>
      <c r="AU241" s="18" t="s">
        <v>99</v>
      </c>
      <c r="AY241" s="18" t="s">
        <v>144</v>
      </c>
      <c r="BE241" s="155">
        <f>IF(U241="základní",N241,0)</f>
        <v>0</v>
      </c>
      <c r="BF241" s="155">
        <f>IF(U241="snížená",N241,0)</f>
        <v>0</v>
      </c>
      <c r="BG241" s="155">
        <f>IF(U241="zákl. přenesená",N241,0)</f>
        <v>0</v>
      </c>
      <c r="BH241" s="155">
        <f>IF(U241="sníž. přenesená",N241,0)</f>
        <v>0</v>
      </c>
      <c r="BI241" s="155">
        <f>IF(U241="nulová",N241,0)</f>
        <v>0</v>
      </c>
      <c r="BJ241" s="18" t="s">
        <v>21</v>
      </c>
      <c r="BK241" s="155">
        <f>ROUND(L241*K241,2)</f>
        <v>0</v>
      </c>
      <c r="BL241" s="18" t="s">
        <v>225</v>
      </c>
      <c r="BM241" s="18" t="s">
        <v>820</v>
      </c>
    </row>
    <row r="242" spans="2:65" s="10" customFormat="1" ht="31.5" customHeight="1" x14ac:dyDescent="0.3">
      <c r="B242" s="156"/>
      <c r="C242" s="157"/>
      <c r="D242" s="157"/>
      <c r="E242" s="158" t="s">
        <v>19</v>
      </c>
      <c r="F242" s="251" t="s">
        <v>819</v>
      </c>
      <c r="G242" s="252"/>
      <c r="H242" s="252"/>
      <c r="I242" s="252"/>
      <c r="J242" s="157"/>
      <c r="K242" s="159">
        <v>65.570999999999998</v>
      </c>
      <c r="L242" s="157"/>
      <c r="M242" s="157"/>
      <c r="N242" s="157"/>
      <c r="O242" s="157"/>
      <c r="P242" s="157"/>
      <c r="Q242" s="157"/>
      <c r="R242" s="160"/>
      <c r="T242" s="161"/>
      <c r="U242" s="157"/>
      <c r="V242" s="157"/>
      <c r="W242" s="157"/>
      <c r="X242" s="157"/>
      <c r="Y242" s="157"/>
      <c r="Z242" s="157"/>
      <c r="AA242" s="162"/>
      <c r="AT242" s="163" t="s">
        <v>152</v>
      </c>
      <c r="AU242" s="163" t="s">
        <v>99</v>
      </c>
      <c r="AV242" s="10" t="s">
        <v>99</v>
      </c>
      <c r="AW242" s="10" t="s">
        <v>37</v>
      </c>
      <c r="AX242" s="10" t="s">
        <v>21</v>
      </c>
      <c r="AY242" s="163" t="s">
        <v>144</v>
      </c>
    </row>
    <row r="243" spans="2:65" s="1" customFormat="1" ht="22.5" customHeight="1" x14ac:dyDescent="0.3">
      <c r="B243" s="32"/>
      <c r="C243" s="180" t="s">
        <v>429</v>
      </c>
      <c r="D243" s="180" t="s">
        <v>239</v>
      </c>
      <c r="E243" s="181" t="s">
        <v>479</v>
      </c>
      <c r="F243" s="258" t="s">
        <v>480</v>
      </c>
      <c r="G243" s="259"/>
      <c r="H243" s="259"/>
      <c r="I243" s="259"/>
      <c r="J243" s="182" t="s">
        <v>148</v>
      </c>
      <c r="K243" s="183">
        <v>72.09</v>
      </c>
      <c r="L243" s="276"/>
      <c r="M243" s="277"/>
      <c r="N243" s="260">
        <f>ROUND(L243*K243,2)</f>
        <v>0</v>
      </c>
      <c r="O243" s="249"/>
      <c r="P243" s="249"/>
      <c r="Q243" s="249"/>
      <c r="R243" s="34"/>
      <c r="T243" s="152" t="s">
        <v>19</v>
      </c>
      <c r="U243" s="41" t="s">
        <v>45</v>
      </c>
      <c r="V243" s="153">
        <v>0</v>
      </c>
      <c r="W243" s="153">
        <f>V243*K243</f>
        <v>0</v>
      </c>
      <c r="X243" s="153">
        <v>4.1000000000000003E-3</v>
      </c>
      <c r="Y243" s="153">
        <f>X243*K243</f>
        <v>0.29556900000000003</v>
      </c>
      <c r="Z243" s="153">
        <v>0</v>
      </c>
      <c r="AA243" s="154">
        <f>Z243*K243</f>
        <v>0</v>
      </c>
      <c r="AR243" s="18" t="s">
        <v>242</v>
      </c>
      <c r="AT243" s="18" t="s">
        <v>239</v>
      </c>
      <c r="AU243" s="18" t="s">
        <v>99</v>
      </c>
      <c r="AY243" s="18" t="s">
        <v>144</v>
      </c>
      <c r="BE243" s="155">
        <f>IF(U243="základní",N243,0)</f>
        <v>0</v>
      </c>
      <c r="BF243" s="155">
        <f>IF(U243="snížená",N243,0)</f>
        <v>0</v>
      </c>
      <c r="BG243" s="155">
        <f>IF(U243="zákl. přenesená",N243,0)</f>
        <v>0</v>
      </c>
      <c r="BH243" s="155">
        <f>IF(U243="sníž. přenesená",N243,0)</f>
        <v>0</v>
      </c>
      <c r="BI243" s="155">
        <f>IF(U243="nulová",N243,0)</f>
        <v>0</v>
      </c>
      <c r="BJ243" s="18" t="s">
        <v>21</v>
      </c>
      <c r="BK243" s="155">
        <f>ROUND(L243*K243,2)</f>
        <v>0</v>
      </c>
      <c r="BL243" s="18" t="s">
        <v>225</v>
      </c>
      <c r="BM243" s="18" t="s">
        <v>821</v>
      </c>
    </row>
    <row r="244" spans="2:65" s="10" customFormat="1" ht="31.5" customHeight="1" x14ac:dyDescent="0.3">
      <c r="B244" s="156"/>
      <c r="C244" s="157"/>
      <c r="D244" s="157"/>
      <c r="E244" s="158" t="s">
        <v>19</v>
      </c>
      <c r="F244" s="251" t="s">
        <v>822</v>
      </c>
      <c r="G244" s="252"/>
      <c r="H244" s="252"/>
      <c r="I244" s="252"/>
      <c r="J244" s="157"/>
      <c r="K244" s="159">
        <v>3.0859999999999999</v>
      </c>
      <c r="L244" s="157"/>
      <c r="M244" s="157"/>
      <c r="N244" s="157"/>
      <c r="O244" s="157"/>
      <c r="P244" s="157"/>
      <c r="Q244" s="157"/>
      <c r="R244" s="160"/>
      <c r="T244" s="161"/>
      <c r="U244" s="157"/>
      <c r="V244" s="157"/>
      <c r="W244" s="157"/>
      <c r="X244" s="157"/>
      <c r="Y244" s="157"/>
      <c r="Z244" s="157"/>
      <c r="AA244" s="162"/>
      <c r="AT244" s="163" t="s">
        <v>152</v>
      </c>
      <c r="AU244" s="163" t="s">
        <v>99</v>
      </c>
      <c r="AV244" s="10" t="s">
        <v>99</v>
      </c>
      <c r="AW244" s="10" t="s">
        <v>37</v>
      </c>
      <c r="AX244" s="10" t="s">
        <v>80</v>
      </c>
      <c r="AY244" s="163" t="s">
        <v>144</v>
      </c>
    </row>
    <row r="245" spans="2:65" s="10" customFormat="1" ht="31.5" customHeight="1" x14ac:dyDescent="0.3">
      <c r="B245" s="156"/>
      <c r="C245" s="157"/>
      <c r="D245" s="157"/>
      <c r="E245" s="158" t="s">
        <v>19</v>
      </c>
      <c r="F245" s="253" t="s">
        <v>819</v>
      </c>
      <c r="G245" s="252"/>
      <c r="H245" s="252"/>
      <c r="I245" s="252"/>
      <c r="J245" s="157"/>
      <c r="K245" s="159">
        <v>65.570999999999998</v>
      </c>
      <c r="L245" s="157"/>
      <c r="M245" s="157"/>
      <c r="N245" s="157"/>
      <c r="O245" s="157"/>
      <c r="P245" s="157"/>
      <c r="Q245" s="157"/>
      <c r="R245" s="160"/>
      <c r="T245" s="161"/>
      <c r="U245" s="157"/>
      <c r="V245" s="157"/>
      <c r="W245" s="157"/>
      <c r="X245" s="157"/>
      <c r="Y245" s="157"/>
      <c r="Z245" s="157"/>
      <c r="AA245" s="162"/>
      <c r="AT245" s="163" t="s">
        <v>152</v>
      </c>
      <c r="AU245" s="163" t="s">
        <v>99</v>
      </c>
      <c r="AV245" s="10" t="s">
        <v>99</v>
      </c>
      <c r="AW245" s="10" t="s">
        <v>37</v>
      </c>
      <c r="AX245" s="10" t="s">
        <v>80</v>
      </c>
      <c r="AY245" s="163" t="s">
        <v>144</v>
      </c>
    </row>
    <row r="246" spans="2:65" s="11" customFormat="1" ht="22.5" customHeight="1" x14ac:dyDescent="0.3">
      <c r="B246" s="164"/>
      <c r="C246" s="165"/>
      <c r="D246" s="165"/>
      <c r="E246" s="166" t="s">
        <v>19</v>
      </c>
      <c r="F246" s="254" t="s">
        <v>155</v>
      </c>
      <c r="G246" s="255"/>
      <c r="H246" s="255"/>
      <c r="I246" s="255"/>
      <c r="J246" s="165"/>
      <c r="K246" s="167">
        <v>68.656999999999996</v>
      </c>
      <c r="L246" s="165"/>
      <c r="M246" s="165"/>
      <c r="N246" s="165"/>
      <c r="O246" s="165"/>
      <c r="P246" s="165"/>
      <c r="Q246" s="165"/>
      <c r="R246" s="168"/>
      <c r="T246" s="169"/>
      <c r="U246" s="165"/>
      <c r="V246" s="165"/>
      <c r="W246" s="165"/>
      <c r="X246" s="165"/>
      <c r="Y246" s="165"/>
      <c r="Z246" s="165"/>
      <c r="AA246" s="170"/>
      <c r="AT246" s="171" t="s">
        <v>152</v>
      </c>
      <c r="AU246" s="171" t="s">
        <v>99</v>
      </c>
      <c r="AV246" s="11" t="s">
        <v>149</v>
      </c>
      <c r="AW246" s="11" t="s">
        <v>37</v>
      </c>
      <c r="AX246" s="11" t="s">
        <v>21</v>
      </c>
      <c r="AY246" s="171" t="s">
        <v>144</v>
      </c>
    </row>
    <row r="247" spans="2:65" s="1" customFormat="1" ht="22.5" customHeight="1" x14ac:dyDescent="0.3">
      <c r="B247" s="32"/>
      <c r="C247" s="148" t="s">
        <v>433</v>
      </c>
      <c r="D247" s="148" t="s">
        <v>145</v>
      </c>
      <c r="E247" s="149" t="s">
        <v>484</v>
      </c>
      <c r="F247" s="248" t="s">
        <v>485</v>
      </c>
      <c r="G247" s="249"/>
      <c r="H247" s="249"/>
      <c r="I247" s="249"/>
      <c r="J247" s="150" t="s">
        <v>309</v>
      </c>
      <c r="K247" s="151">
        <v>30.86</v>
      </c>
      <c r="L247" s="274"/>
      <c r="M247" s="275"/>
      <c r="N247" s="250">
        <f>ROUND(L247*K247,2)</f>
        <v>0</v>
      </c>
      <c r="O247" s="249"/>
      <c r="P247" s="249"/>
      <c r="Q247" s="249"/>
      <c r="R247" s="34"/>
      <c r="T247" s="152" t="s">
        <v>19</v>
      </c>
      <c r="U247" s="41" t="s">
        <v>45</v>
      </c>
      <c r="V247" s="153">
        <v>3.5000000000000003E-2</v>
      </c>
      <c r="W247" s="153">
        <f>V247*K247</f>
        <v>1.0801000000000001</v>
      </c>
      <c r="X247" s="153">
        <v>0</v>
      </c>
      <c r="Y247" s="153">
        <f>X247*K247</f>
        <v>0</v>
      </c>
      <c r="Z247" s="153">
        <v>2.9999999999999997E-4</v>
      </c>
      <c r="AA247" s="154">
        <f>Z247*K247</f>
        <v>9.2579999999999989E-3</v>
      </c>
      <c r="AR247" s="18" t="s">
        <v>225</v>
      </c>
      <c r="AT247" s="18" t="s">
        <v>145</v>
      </c>
      <c r="AU247" s="18" t="s">
        <v>99</v>
      </c>
      <c r="AY247" s="18" t="s">
        <v>144</v>
      </c>
      <c r="BE247" s="155">
        <f>IF(U247="základní",N247,0)</f>
        <v>0</v>
      </c>
      <c r="BF247" s="155">
        <f>IF(U247="snížená",N247,0)</f>
        <v>0</v>
      </c>
      <c r="BG247" s="155">
        <f>IF(U247="zákl. přenesená",N247,0)</f>
        <v>0</v>
      </c>
      <c r="BH247" s="155">
        <f>IF(U247="sníž. přenesená",N247,0)</f>
        <v>0</v>
      </c>
      <c r="BI247" s="155">
        <f>IF(U247="nulová",N247,0)</f>
        <v>0</v>
      </c>
      <c r="BJ247" s="18" t="s">
        <v>21</v>
      </c>
      <c r="BK247" s="155">
        <f>ROUND(L247*K247,2)</f>
        <v>0</v>
      </c>
      <c r="BL247" s="18" t="s">
        <v>225</v>
      </c>
      <c r="BM247" s="18" t="s">
        <v>823</v>
      </c>
    </row>
    <row r="248" spans="2:65" s="10" customFormat="1" ht="22.5" customHeight="1" x14ac:dyDescent="0.3">
      <c r="B248" s="156"/>
      <c r="C248" s="157"/>
      <c r="D248" s="157"/>
      <c r="E248" s="158" t="s">
        <v>19</v>
      </c>
      <c r="F248" s="251" t="s">
        <v>824</v>
      </c>
      <c r="G248" s="252"/>
      <c r="H248" s="252"/>
      <c r="I248" s="252"/>
      <c r="J248" s="157"/>
      <c r="K248" s="159">
        <v>33</v>
      </c>
      <c r="L248" s="157"/>
      <c r="M248" s="157"/>
      <c r="N248" s="157"/>
      <c r="O248" s="157"/>
      <c r="P248" s="157"/>
      <c r="Q248" s="157"/>
      <c r="R248" s="160"/>
      <c r="T248" s="161"/>
      <c r="U248" s="157"/>
      <c r="V248" s="157"/>
      <c r="W248" s="157"/>
      <c r="X248" s="157"/>
      <c r="Y248" s="157"/>
      <c r="Z248" s="157"/>
      <c r="AA248" s="162"/>
      <c r="AT248" s="163" t="s">
        <v>152</v>
      </c>
      <c r="AU248" s="163" t="s">
        <v>99</v>
      </c>
      <c r="AV248" s="10" t="s">
        <v>99</v>
      </c>
      <c r="AW248" s="10" t="s">
        <v>37</v>
      </c>
      <c r="AX248" s="10" t="s">
        <v>80</v>
      </c>
      <c r="AY248" s="163" t="s">
        <v>144</v>
      </c>
    </row>
    <row r="249" spans="2:65" s="10" customFormat="1" ht="22.5" customHeight="1" x14ac:dyDescent="0.3">
      <c r="B249" s="156"/>
      <c r="C249" s="157"/>
      <c r="D249" s="157"/>
      <c r="E249" s="158" t="s">
        <v>19</v>
      </c>
      <c r="F249" s="253" t="s">
        <v>825</v>
      </c>
      <c r="G249" s="252"/>
      <c r="H249" s="252"/>
      <c r="I249" s="252"/>
      <c r="J249" s="157"/>
      <c r="K249" s="159">
        <v>-2.14</v>
      </c>
      <c r="L249" s="157"/>
      <c r="M249" s="157"/>
      <c r="N249" s="157"/>
      <c r="O249" s="157"/>
      <c r="P249" s="157"/>
      <c r="Q249" s="157"/>
      <c r="R249" s="160"/>
      <c r="T249" s="161"/>
      <c r="U249" s="157"/>
      <c r="V249" s="157"/>
      <c r="W249" s="157"/>
      <c r="X249" s="157"/>
      <c r="Y249" s="157"/>
      <c r="Z249" s="157"/>
      <c r="AA249" s="162"/>
      <c r="AT249" s="163" t="s">
        <v>152</v>
      </c>
      <c r="AU249" s="163" t="s">
        <v>99</v>
      </c>
      <c r="AV249" s="10" t="s">
        <v>99</v>
      </c>
      <c r="AW249" s="10" t="s">
        <v>37</v>
      </c>
      <c r="AX249" s="10" t="s">
        <v>80</v>
      </c>
      <c r="AY249" s="163" t="s">
        <v>144</v>
      </c>
    </row>
    <row r="250" spans="2:65" s="11" customFormat="1" ht="22.5" customHeight="1" x14ac:dyDescent="0.3">
      <c r="B250" s="164"/>
      <c r="C250" s="165"/>
      <c r="D250" s="165"/>
      <c r="E250" s="166" t="s">
        <v>19</v>
      </c>
      <c r="F250" s="254" t="s">
        <v>155</v>
      </c>
      <c r="G250" s="255"/>
      <c r="H250" s="255"/>
      <c r="I250" s="255"/>
      <c r="J250" s="165"/>
      <c r="K250" s="167">
        <v>30.86</v>
      </c>
      <c r="L250" s="165"/>
      <c r="M250" s="165"/>
      <c r="N250" s="165"/>
      <c r="O250" s="165"/>
      <c r="P250" s="165"/>
      <c r="Q250" s="165"/>
      <c r="R250" s="168"/>
      <c r="T250" s="169"/>
      <c r="U250" s="165"/>
      <c r="V250" s="165"/>
      <c r="W250" s="165"/>
      <c r="X250" s="165"/>
      <c r="Y250" s="165"/>
      <c r="Z250" s="165"/>
      <c r="AA250" s="170"/>
      <c r="AT250" s="171" t="s">
        <v>152</v>
      </c>
      <c r="AU250" s="171" t="s">
        <v>99</v>
      </c>
      <c r="AV250" s="11" t="s">
        <v>149</v>
      </c>
      <c r="AW250" s="11" t="s">
        <v>37</v>
      </c>
      <c r="AX250" s="11" t="s">
        <v>21</v>
      </c>
      <c r="AY250" s="171" t="s">
        <v>144</v>
      </c>
    </row>
    <row r="251" spans="2:65" s="1" customFormat="1" ht="22.5" customHeight="1" x14ac:dyDescent="0.3">
      <c r="B251" s="32"/>
      <c r="C251" s="148" t="s">
        <v>437</v>
      </c>
      <c r="D251" s="148" t="s">
        <v>145</v>
      </c>
      <c r="E251" s="149" t="s">
        <v>489</v>
      </c>
      <c r="F251" s="248" t="s">
        <v>708</v>
      </c>
      <c r="G251" s="249"/>
      <c r="H251" s="249"/>
      <c r="I251" s="249"/>
      <c r="J251" s="150" t="s">
        <v>148</v>
      </c>
      <c r="K251" s="151">
        <v>3.0859999999999999</v>
      </c>
      <c r="L251" s="274"/>
      <c r="M251" s="275"/>
      <c r="N251" s="250">
        <f>ROUND(L251*K251,2)</f>
        <v>0</v>
      </c>
      <c r="O251" s="249"/>
      <c r="P251" s="249"/>
      <c r="Q251" s="249"/>
      <c r="R251" s="34"/>
      <c r="T251" s="152" t="s">
        <v>19</v>
      </c>
      <c r="U251" s="41" t="s">
        <v>45</v>
      </c>
      <c r="V251" s="153">
        <v>0.30599999999999999</v>
      </c>
      <c r="W251" s="153">
        <f>V251*K251</f>
        <v>0.94431599999999993</v>
      </c>
      <c r="X251" s="153">
        <v>5.0000000000000001E-4</v>
      </c>
      <c r="Y251" s="153">
        <f>X251*K251</f>
        <v>1.5429999999999999E-3</v>
      </c>
      <c r="Z251" s="153">
        <v>0</v>
      </c>
      <c r="AA251" s="154">
        <f>Z251*K251</f>
        <v>0</v>
      </c>
      <c r="AR251" s="18" t="s">
        <v>225</v>
      </c>
      <c r="AT251" s="18" t="s">
        <v>145</v>
      </c>
      <c r="AU251" s="18" t="s">
        <v>99</v>
      </c>
      <c r="AY251" s="18" t="s">
        <v>144</v>
      </c>
      <c r="BE251" s="155">
        <f>IF(U251="základní",N251,0)</f>
        <v>0</v>
      </c>
      <c r="BF251" s="155">
        <f>IF(U251="snížená",N251,0)</f>
        <v>0</v>
      </c>
      <c r="BG251" s="155">
        <f>IF(U251="zákl. přenesená",N251,0)</f>
        <v>0</v>
      </c>
      <c r="BH251" s="155">
        <f>IF(U251="sníž. přenesená",N251,0)</f>
        <v>0</v>
      </c>
      <c r="BI251" s="155">
        <f>IF(U251="nulová",N251,0)</f>
        <v>0</v>
      </c>
      <c r="BJ251" s="18" t="s">
        <v>21</v>
      </c>
      <c r="BK251" s="155">
        <f>ROUND(L251*K251,2)</f>
        <v>0</v>
      </c>
      <c r="BL251" s="18" t="s">
        <v>225</v>
      </c>
      <c r="BM251" s="18" t="s">
        <v>826</v>
      </c>
    </row>
    <row r="252" spans="2:65" s="10" customFormat="1" ht="31.5" customHeight="1" x14ac:dyDescent="0.3">
      <c r="B252" s="156"/>
      <c r="C252" s="157"/>
      <c r="D252" s="157"/>
      <c r="E252" s="158" t="s">
        <v>19</v>
      </c>
      <c r="F252" s="251" t="s">
        <v>822</v>
      </c>
      <c r="G252" s="252"/>
      <c r="H252" s="252"/>
      <c r="I252" s="252"/>
      <c r="J252" s="157"/>
      <c r="K252" s="159">
        <v>3.0859999999999999</v>
      </c>
      <c r="L252" s="157"/>
      <c r="M252" s="157"/>
      <c r="N252" s="157"/>
      <c r="O252" s="157"/>
      <c r="P252" s="157"/>
      <c r="Q252" s="157"/>
      <c r="R252" s="160"/>
      <c r="T252" s="161"/>
      <c r="U252" s="157"/>
      <c r="V252" s="157"/>
      <c r="W252" s="157"/>
      <c r="X252" s="157"/>
      <c r="Y252" s="157"/>
      <c r="Z252" s="157"/>
      <c r="AA252" s="162"/>
      <c r="AT252" s="163" t="s">
        <v>152</v>
      </c>
      <c r="AU252" s="163" t="s">
        <v>99</v>
      </c>
      <c r="AV252" s="10" t="s">
        <v>99</v>
      </c>
      <c r="AW252" s="10" t="s">
        <v>37</v>
      </c>
      <c r="AX252" s="10" t="s">
        <v>21</v>
      </c>
      <c r="AY252" s="163" t="s">
        <v>144</v>
      </c>
    </row>
    <row r="253" spans="2:65" s="1" customFormat="1" ht="31.5" customHeight="1" x14ac:dyDescent="0.3">
      <c r="B253" s="32"/>
      <c r="C253" s="148" t="s">
        <v>441</v>
      </c>
      <c r="D253" s="148" t="s">
        <v>145</v>
      </c>
      <c r="E253" s="149" t="s">
        <v>493</v>
      </c>
      <c r="F253" s="248" t="s">
        <v>494</v>
      </c>
      <c r="G253" s="249"/>
      <c r="H253" s="249"/>
      <c r="I253" s="249"/>
      <c r="J253" s="150" t="s">
        <v>194</v>
      </c>
      <c r="K253" s="151">
        <v>0.6</v>
      </c>
      <c r="L253" s="274"/>
      <c r="M253" s="275"/>
      <c r="N253" s="250">
        <f>ROUND(L253*K253,2)</f>
        <v>0</v>
      </c>
      <c r="O253" s="249"/>
      <c r="P253" s="249"/>
      <c r="Q253" s="249"/>
      <c r="R253" s="34"/>
      <c r="T253" s="152" t="s">
        <v>19</v>
      </c>
      <c r="U253" s="41" t="s">
        <v>45</v>
      </c>
      <c r="V253" s="153">
        <v>1.125</v>
      </c>
      <c r="W253" s="153">
        <f>V253*K253</f>
        <v>0.67499999999999993</v>
      </c>
      <c r="X253" s="153">
        <v>0</v>
      </c>
      <c r="Y253" s="153">
        <f>X253*K253</f>
        <v>0</v>
      </c>
      <c r="Z253" s="153">
        <v>0</v>
      </c>
      <c r="AA253" s="154">
        <f>Z253*K253</f>
        <v>0</v>
      </c>
      <c r="AR253" s="18" t="s">
        <v>225</v>
      </c>
      <c r="AT253" s="18" t="s">
        <v>145</v>
      </c>
      <c r="AU253" s="18" t="s">
        <v>99</v>
      </c>
      <c r="AY253" s="18" t="s">
        <v>144</v>
      </c>
      <c r="BE253" s="155">
        <f>IF(U253="základní",N253,0)</f>
        <v>0</v>
      </c>
      <c r="BF253" s="155">
        <f>IF(U253="snížená",N253,0)</f>
        <v>0</v>
      </c>
      <c r="BG253" s="155">
        <f>IF(U253="zákl. přenesená",N253,0)</f>
        <v>0</v>
      </c>
      <c r="BH253" s="155">
        <f>IF(U253="sníž. přenesená",N253,0)</f>
        <v>0</v>
      </c>
      <c r="BI253" s="155">
        <f>IF(U253="nulová",N253,0)</f>
        <v>0</v>
      </c>
      <c r="BJ253" s="18" t="s">
        <v>21</v>
      </c>
      <c r="BK253" s="155">
        <f>ROUND(L253*K253,2)</f>
        <v>0</v>
      </c>
      <c r="BL253" s="18" t="s">
        <v>225</v>
      </c>
      <c r="BM253" s="18" t="s">
        <v>827</v>
      </c>
    </row>
    <row r="254" spans="2:65" s="1" customFormat="1" ht="31.5" customHeight="1" x14ac:dyDescent="0.3">
      <c r="B254" s="32"/>
      <c r="C254" s="148" t="s">
        <v>445</v>
      </c>
      <c r="D254" s="148" t="s">
        <v>145</v>
      </c>
      <c r="E254" s="149" t="s">
        <v>497</v>
      </c>
      <c r="F254" s="248" t="s">
        <v>498</v>
      </c>
      <c r="G254" s="249"/>
      <c r="H254" s="249"/>
      <c r="I254" s="249"/>
      <c r="J254" s="150" t="s">
        <v>194</v>
      </c>
      <c r="K254" s="151">
        <v>0.6</v>
      </c>
      <c r="L254" s="274"/>
      <c r="M254" s="275"/>
      <c r="N254" s="250">
        <f>ROUND(L254*K254,2)</f>
        <v>0</v>
      </c>
      <c r="O254" s="249"/>
      <c r="P254" s="249"/>
      <c r="Q254" s="249"/>
      <c r="R254" s="34"/>
      <c r="T254" s="152" t="s">
        <v>19</v>
      </c>
      <c r="U254" s="41" t="s">
        <v>45</v>
      </c>
      <c r="V254" s="153">
        <v>1</v>
      </c>
      <c r="W254" s="153">
        <f>V254*K254</f>
        <v>0.6</v>
      </c>
      <c r="X254" s="153">
        <v>0</v>
      </c>
      <c r="Y254" s="153">
        <f>X254*K254</f>
        <v>0</v>
      </c>
      <c r="Z254" s="153">
        <v>0</v>
      </c>
      <c r="AA254" s="154">
        <f>Z254*K254</f>
        <v>0</v>
      </c>
      <c r="AR254" s="18" t="s">
        <v>225</v>
      </c>
      <c r="AT254" s="18" t="s">
        <v>145</v>
      </c>
      <c r="AU254" s="18" t="s">
        <v>99</v>
      </c>
      <c r="AY254" s="18" t="s">
        <v>144</v>
      </c>
      <c r="BE254" s="155">
        <f>IF(U254="základní",N254,0)</f>
        <v>0</v>
      </c>
      <c r="BF254" s="155">
        <f>IF(U254="snížená",N254,0)</f>
        <v>0</v>
      </c>
      <c r="BG254" s="155">
        <f>IF(U254="zákl. přenesená",N254,0)</f>
        <v>0</v>
      </c>
      <c r="BH254" s="155">
        <f>IF(U254="sníž. přenesená",N254,0)</f>
        <v>0</v>
      </c>
      <c r="BI254" s="155">
        <f>IF(U254="nulová",N254,0)</f>
        <v>0</v>
      </c>
      <c r="BJ254" s="18" t="s">
        <v>21</v>
      </c>
      <c r="BK254" s="155">
        <f>ROUND(L254*K254,2)</f>
        <v>0</v>
      </c>
      <c r="BL254" s="18" t="s">
        <v>225</v>
      </c>
      <c r="BM254" s="18" t="s">
        <v>828</v>
      </c>
    </row>
    <row r="255" spans="2:65" s="9" customFormat="1" ht="29.85" customHeight="1" x14ac:dyDescent="0.3">
      <c r="B255" s="137"/>
      <c r="C255" s="138"/>
      <c r="D255" s="147" t="s">
        <v>127</v>
      </c>
      <c r="E255" s="147"/>
      <c r="F255" s="147"/>
      <c r="G255" s="147"/>
      <c r="H255" s="147"/>
      <c r="I255" s="147"/>
      <c r="J255" s="147"/>
      <c r="K255" s="147"/>
      <c r="L255" s="147"/>
      <c r="M255" s="147"/>
      <c r="N255" s="271">
        <f>BK255</f>
        <v>0</v>
      </c>
      <c r="O255" s="272"/>
      <c r="P255" s="272"/>
      <c r="Q255" s="272"/>
      <c r="R255" s="140"/>
      <c r="T255" s="141"/>
      <c r="U255" s="138"/>
      <c r="V255" s="138"/>
      <c r="W255" s="142">
        <f>SUM(W256:W279)</f>
        <v>13.243962</v>
      </c>
      <c r="X255" s="138"/>
      <c r="Y255" s="142">
        <f>SUM(Y256:Y279)</f>
        <v>6.79848E-3</v>
      </c>
      <c r="Z255" s="138"/>
      <c r="AA255" s="143">
        <f>SUM(AA256:AA279)</f>
        <v>0</v>
      </c>
      <c r="AR255" s="144" t="s">
        <v>99</v>
      </c>
      <c r="AT255" s="145" t="s">
        <v>79</v>
      </c>
      <c r="AU255" s="145" t="s">
        <v>21</v>
      </c>
      <c r="AY255" s="144" t="s">
        <v>144</v>
      </c>
      <c r="BK255" s="146">
        <f>SUM(BK256:BK279)</f>
        <v>0</v>
      </c>
    </row>
    <row r="256" spans="2:65" s="1" customFormat="1" ht="31.5" customHeight="1" x14ac:dyDescent="0.3">
      <c r="B256" s="32"/>
      <c r="C256" s="148" t="s">
        <v>449</v>
      </c>
      <c r="D256" s="148" t="s">
        <v>145</v>
      </c>
      <c r="E256" s="149" t="s">
        <v>505</v>
      </c>
      <c r="F256" s="248" t="s">
        <v>506</v>
      </c>
      <c r="G256" s="249"/>
      <c r="H256" s="249"/>
      <c r="I256" s="249"/>
      <c r="J256" s="150" t="s">
        <v>148</v>
      </c>
      <c r="K256" s="151">
        <v>13.074</v>
      </c>
      <c r="L256" s="274"/>
      <c r="M256" s="275"/>
      <c r="N256" s="250">
        <f>ROUND(L256*K256,2)</f>
        <v>0</v>
      </c>
      <c r="O256" s="249"/>
      <c r="P256" s="249"/>
      <c r="Q256" s="249"/>
      <c r="R256" s="34"/>
      <c r="T256" s="152" t="s">
        <v>19</v>
      </c>
      <c r="U256" s="41" t="s">
        <v>45</v>
      </c>
      <c r="V256" s="153">
        <v>0.40799999999999997</v>
      </c>
      <c r="W256" s="153">
        <f>V256*K256</f>
        <v>5.3341919999999998</v>
      </c>
      <c r="X256" s="153">
        <v>2.0000000000000002E-5</v>
      </c>
      <c r="Y256" s="153">
        <f>X256*K256</f>
        <v>2.6148000000000002E-4</v>
      </c>
      <c r="Z256" s="153">
        <v>0</v>
      </c>
      <c r="AA256" s="154">
        <f>Z256*K256</f>
        <v>0</v>
      </c>
      <c r="AR256" s="18" t="s">
        <v>225</v>
      </c>
      <c r="AT256" s="18" t="s">
        <v>145</v>
      </c>
      <c r="AU256" s="18" t="s">
        <v>99</v>
      </c>
      <c r="AY256" s="18" t="s">
        <v>144</v>
      </c>
      <c r="BE256" s="155">
        <f>IF(U256="základní",N256,0)</f>
        <v>0</v>
      </c>
      <c r="BF256" s="155">
        <f>IF(U256="snížená",N256,0)</f>
        <v>0</v>
      </c>
      <c r="BG256" s="155">
        <f>IF(U256="zákl. přenesená",N256,0)</f>
        <v>0</v>
      </c>
      <c r="BH256" s="155">
        <f>IF(U256="sníž. přenesená",N256,0)</f>
        <v>0</v>
      </c>
      <c r="BI256" s="155">
        <f>IF(U256="nulová",N256,0)</f>
        <v>0</v>
      </c>
      <c r="BJ256" s="18" t="s">
        <v>21</v>
      </c>
      <c r="BK256" s="155">
        <f>ROUND(L256*K256,2)</f>
        <v>0</v>
      </c>
      <c r="BL256" s="18" t="s">
        <v>225</v>
      </c>
      <c r="BM256" s="18" t="s">
        <v>829</v>
      </c>
    </row>
    <row r="257" spans="2:65" s="10" customFormat="1" ht="22.5" customHeight="1" x14ac:dyDescent="0.3">
      <c r="B257" s="156"/>
      <c r="C257" s="157"/>
      <c r="D257" s="157"/>
      <c r="E257" s="158" t="s">
        <v>19</v>
      </c>
      <c r="F257" s="251" t="s">
        <v>830</v>
      </c>
      <c r="G257" s="252"/>
      <c r="H257" s="252"/>
      <c r="I257" s="252"/>
      <c r="J257" s="157"/>
      <c r="K257" s="159">
        <v>4.8</v>
      </c>
      <c r="L257" s="157"/>
      <c r="M257" s="157"/>
      <c r="N257" s="157"/>
      <c r="O257" s="157"/>
      <c r="P257" s="157"/>
      <c r="Q257" s="157"/>
      <c r="R257" s="160"/>
      <c r="T257" s="161"/>
      <c r="U257" s="157"/>
      <c r="V257" s="157"/>
      <c r="W257" s="157"/>
      <c r="X257" s="157"/>
      <c r="Y257" s="157"/>
      <c r="Z257" s="157"/>
      <c r="AA257" s="162"/>
      <c r="AT257" s="163" t="s">
        <v>152</v>
      </c>
      <c r="AU257" s="163" t="s">
        <v>99</v>
      </c>
      <c r="AV257" s="10" t="s">
        <v>99</v>
      </c>
      <c r="AW257" s="10" t="s">
        <v>37</v>
      </c>
      <c r="AX257" s="10" t="s">
        <v>80</v>
      </c>
      <c r="AY257" s="163" t="s">
        <v>144</v>
      </c>
    </row>
    <row r="258" spans="2:65" s="10" customFormat="1" ht="22.5" customHeight="1" x14ac:dyDescent="0.3">
      <c r="B258" s="156"/>
      <c r="C258" s="157"/>
      <c r="D258" s="157"/>
      <c r="E258" s="158" t="s">
        <v>19</v>
      </c>
      <c r="F258" s="253" t="s">
        <v>831</v>
      </c>
      <c r="G258" s="252"/>
      <c r="H258" s="252"/>
      <c r="I258" s="252"/>
      <c r="J258" s="157"/>
      <c r="K258" s="159">
        <v>1.474</v>
      </c>
      <c r="L258" s="157"/>
      <c r="M258" s="157"/>
      <c r="N258" s="157"/>
      <c r="O258" s="157"/>
      <c r="P258" s="157"/>
      <c r="Q258" s="157"/>
      <c r="R258" s="160"/>
      <c r="T258" s="161"/>
      <c r="U258" s="157"/>
      <c r="V258" s="157"/>
      <c r="W258" s="157"/>
      <c r="X258" s="157"/>
      <c r="Y258" s="157"/>
      <c r="Z258" s="157"/>
      <c r="AA258" s="162"/>
      <c r="AT258" s="163" t="s">
        <v>152</v>
      </c>
      <c r="AU258" s="163" t="s">
        <v>99</v>
      </c>
      <c r="AV258" s="10" t="s">
        <v>99</v>
      </c>
      <c r="AW258" s="10" t="s">
        <v>37</v>
      </c>
      <c r="AX258" s="10" t="s">
        <v>80</v>
      </c>
      <c r="AY258" s="163" t="s">
        <v>144</v>
      </c>
    </row>
    <row r="259" spans="2:65" s="10" customFormat="1" ht="22.5" customHeight="1" x14ac:dyDescent="0.3">
      <c r="B259" s="156"/>
      <c r="C259" s="157"/>
      <c r="D259" s="157"/>
      <c r="E259" s="158" t="s">
        <v>19</v>
      </c>
      <c r="F259" s="253" t="s">
        <v>832</v>
      </c>
      <c r="G259" s="252"/>
      <c r="H259" s="252"/>
      <c r="I259" s="252"/>
      <c r="J259" s="157"/>
      <c r="K259" s="159">
        <v>6.4320000000000004</v>
      </c>
      <c r="L259" s="157"/>
      <c r="M259" s="157"/>
      <c r="N259" s="157"/>
      <c r="O259" s="157"/>
      <c r="P259" s="157"/>
      <c r="Q259" s="157"/>
      <c r="R259" s="160"/>
      <c r="T259" s="161"/>
      <c r="U259" s="157"/>
      <c r="V259" s="157"/>
      <c r="W259" s="157"/>
      <c r="X259" s="157"/>
      <c r="Y259" s="157"/>
      <c r="Z259" s="157"/>
      <c r="AA259" s="162"/>
      <c r="AT259" s="163" t="s">
        <v>152</v>
      </c>
      <c r="AU259" s="163" t="s">
        <v>99</v>
      </c>
      <c r="AV259" s="10" t="s">
        <v>99</v>
      </c>
      <c r="AW259" s="10" t="s">
        <v>37</v>
      </c>
      <c r="AX259" s="10" t="s">
        <v>80</v>
      </c>
      <c r="AY259" s="163" t="s">
        <v>144</v>
      </c>
    </row>
    <row r="260" spans="2:65" s="10" customFormat="1" ht="22.5" customHeight="1" x14ac:dyDescent="0.3">
      <c r="B260" s="156"/>
      <c r="C260" s="157"/>
      <c r="D260" s="157"/>
      <c r="E260" s="158" t="s">
        <v>19</v>
      </c>
      <c r="F260" s="253" t="s">
        <v>833</v>
      </c>
      <c r="G260" s="252"/>
      <c r="H260" s="252"/>
      <c r="I260" s="252"/>
      <c r="J260" s="157"/>
      <c r="K260" s="159">
        <v>0.36799999999999999</v>
      </c>
      <c r="L260" s="157"/>
      <c r="M260" s="157"/>
      <c r="N260" s="157"/>
      <c r="O260" s="157"/>
      <c r="P260" s="157"/>
      <c r="Q260" s="157"/>
      <c r="R260" s="160"/>
      <c r="T260" s="161"/>
      <c r="U260" s="157"/>
      <c r="V260" s="157"/>
      <c r="W260" s="157"/>
      <c r="X260" s="157"/>
      <c r="Y260" s="157"/>
      <c r="Z260" s="157"/>
      <c r="AA260" s="162"/>
      <c r="AT260" s="163" t="s">
        <v>152</v>
      </c>
      <c r="AU260" s="163" t="s">
        <v>99</v>
      </c>
      <c r="AV260" s="10" t="s">
        <v>99</v>
      </c>
      <c r="AW260" s="10" t="s">
        <v>37</v>
      </c>
      <c r="AX260" s="10" t="s">
        <v>80</v>
      </c>
      <c r="AY260" s="163" t="s">
        <v>144</v>
      </c>
    </row>
    <row r="261" spans="2:65" s="11" customFormat="1" ht="22.5" customHeight="1" x14ac:dyDescent="0.3">
      <c r="B261" s="164"/>
      <c r="C261" s="165"/>
      <c r="D261" s="165"/>
      <c r="E261" s="166" t="s">
        <v>19</v>
      </c>
      <c r="F261" s="254" t="s">
        <v>155</v>
      </c>
      <c r="G261" s="255"/>
      <c r="H261" s="255"/>
      <c r="I261" s="255"/>
      <c r="J261" s="165"/>
      <c r="K261" s="167">
        <v>13.074</v>
      </c>
      <c r="L261" s="165"/>
      <c r="M261" s="165"/>
      <c r="N261" s="165"/>
      <c r="O261" s="165"/>
      <c r="P261" s="165"/>
      <c r="Q261" s="165"/>
      <c r="R261" s="168"/>
      <c r="T261" s="169"/>
      <c r="U261" s="165"/>
      <c r="V261" s="165"/>
      <c r="W261" s="165"/>
      <c r="X261" s="165"/>
      <c r="Y261" s="165"/>
      <c r="Z261" s="165"/>
      <c r="AA261" s="170"/>
      <c r="AT261" s="171" t="s">
        <v>152</v>
      </c>
      <c r="AU261" s="171" t="s">
        <v>99</v>
      </c>
      <c r="AV261" s="11" t="s">
        <v>149</v>
      </c>
      <c r="AW261" s="11" t="s">
        <v>37</v>
      </c>
      <c r="AX261" s="11" t="s">
        <v>21</v>
      </c>
      <c r="AY261" s="171" t="s">
        <v>144</v>
      </c>
    </row>
    <row r="262" spans="2:65" s="1" customFormat="1" ht="31.5" customHeight="1" x14ac:dyDescent="0.3">
      <c r="B262" s="32"/>
      <c r="C262" s="148" t="s">
        <v>453</v>
      </c>
      <c r="D262" s="148" t="s">
        <v>145</v>
      </c>
      <c r="E262" s="149" t="s">
        <v>513</v>
      </c>
      <c r="F262" s="248" t="s">
        <v>514</v>
      </c>
      <c r="G262" s="249"/>
      <c r="H262" s="249"/>
      <c r="I262" s="249"/>
      <c r="J262" s="150" t="s">
        <v>148</v>
      </c>
      <c r="K262" s="151">
        <v>13.074</v>
      </c>
      <c r="L262" s="274"/>
      <c r="M262" s="275"/>
      <c r="N262" s="250">
        <f>ROUND(L262*K262,2)</f>
        <v>0</v>
      </c>
      <c r="O262" s="249"/>
      <c r="P262" s="249"/>
      <c r="Q262" s="249"/>
      <c r="R262" s="34"/>
      <c r="T262" s="152" t="s">
        <v>19</v>
      </c>
      <c r="U262" s="41" t="s">
        <v>45</v>
      </c>
      <c r="V262" s="153">
        <v>0.155</v>
      </c>
      <c r="W262" s="153">
        <f>V262*K262</f>
        <v>2.0264699999999998</v>
      </c>
      <c r="X262" s="153">
        <v>1.4999999999999999E-4</v>
      </c>
      <c r="Y262" s="153">
        <f>X262*K262</f>
        <v>1.9610999999999999E-3</v>
      </c>
      <c r="Z262" s="153">
        <v>0</v>
      </c>
      <c r="AA262" s="154">
        <f>Z262*K262</f>
        <v>0</v>
      </c>
      <c r="AR262" s="18" t="s">
        <v>225</v>
      </c>
      <c r="AT262" s="18" t="s">
        <v>145</v>
      </c>
      <c r="AU262" s="18" t="s">
        <v>99</v>
      </c>
      <c r="AY262" s="18" t="s">
        <v>144</v>
      </c>
      <c r="BE262" s="155">
        <f>IF(U262="základní",N262,0)</f>
        <v>0</v>
      </c>
      <c r="BF262" s="155">
        <f>IF(U262="snížená",N262,0)</f>
        <v>0</v>
      </c>
      <c r="BG262" s="155">
        <f>IF(U262="zákl. přenesená",N262,0)</f>
        <v>0</v>
      </c>
      <c r="BH262" s="155">
        <f>IF(U262="sníž. přenesená",N262,0)</f>
        <v>0</v>
      </c>
      <c r="BI262" s="155">
        <f>IF(U262="nulová",N262,0)</f>
        <v>0</v>
      </c>
      <c r="BJ262" s="18" t="s">
        <v>21</v>
      </c>
      <c r="BK262" s="155">
        <f>ROUND(L262*K262,2)</f>
        <v>0</v>
      </c>
      <c r="BL262" s="18" t="s">
        <v>225</v>
      </c>
      <c r="BM262" s="18" t="s">
        <v>834</v>
      </c>
    </row>
    <row r="263" spans="2:65" s="10" customFormat="1" ht="22.5" customHeight="1" x14ac:dyDescent="0.3">
      <c r="B263" s="156"/>
      <c r="C263" s="157"/>
      <c r="D263" s="157"/>
      <c r="E263" s="158" t="s">
        <v>19</v>
      </c>
      <c r="F263" s="251" t="s">
        <v>830</v>
      </c>
      <c r="G263" s="252"/>
      <c r="H263" s="252"/>
      <c r="I263" s="252"/>
      <c r="J263" s="157"/>
      <c r="K263" s="159">
        <v>4.8</v>
      </c>
      <c r="L263" s="157"/>
      <c r="M263" s="157"/>
      <c r="N263" s="157"/>
      <c r="O263" s="157"/>
      <c r="P263" s="157"/>
      <c r="Q263" s="157"/>
      <c r="R263" s="160"/>
      <c r="T263" s="161"/>
      <c r="U263" s="157"/>
      <c r="V263" s="157"/>
      <c r="W263" s="157"/>
      <c r="X263" s="157"/>
      <c r="Y263" s="157"/>
      <c r="Z263" s="157"/>
      <c r="AA263" s="162"/>
      <c r="AT263" s="163" t="s">
        <v>152</v>
      </c>
      <c r="AU263" s="163" t="s">
        <v>99</v>
      </c>
      <c r="AV263" s="10" t="s">
        <v>99</v>
      </c>
      <c r="AW263" s="10" t="s">
        <v>37</v>
      </c>
      <c r="AX263" s="10" t="s">
        <v>80</v>
      </c>
      <c r="AY263" s="163" t="s">
        <v>144</v>
      </c>
    </row>
    <row r="264" spans="2:65" s="10" customFormat="1" ht="22.5" customHeight="1" x14ac:dyDescent="0.3">
      <c r="B264" s="156"/>
      <c r="C264" s="157"/>
      <c r="D264" s="157"/>
      <c r="E264" s="158" t="s">
        <v>19</v>
      </c>
      <c r="F264" s="253" t="s">
        <v>831</v>
      </c>
      <c r="G264" s="252"/>
      <c r="H264" s="252"/>
      <c r="I264" s="252"/>
      <c r="J264" s="157"/>
      <c r="K264" s="159">
        <v>1.474</v>
      </c>
      <c r="L264" s="157"/>
      <c r="M264" s="157"/>
      <c r="N264" s="157"/>
      <c r="O264" s="157"/>
      <c r="P264" s="157"/>
      <c r="Q264" s="157"/>
      <c r="R264" s="160"/>
      <c r="T264" s="161"/>
      <c r="U264" s="157"/>
      <c r="V264" s="157"/>
      <c r="W264" s="157"/>
      <c r="X264" s="157"/>
      <c r="Y264" s="157"/>
      <c r="Z264" s="157"/>
      <c r="AA264" s="162"/>
      <c r="AT264" s="163" t="s">
        <v>152</v>
      </c>
      <c r="AU264" s="163" t="s">
        <v>99</v>
      </c>
      <c r="AV264" s="10" t="s">
        <v>99</v>
      </c>
      <c r="AW264" s="10" t="s">
        <v>37</v>
      </c>
      <c r="AX264" s="10" t="s">
        <v>80</v>
      </c>
      <c r="AY264" s="163" t="s">
        <v>144</v>
      </c>
    </row>
    <row r="265" spans="2:65" s="10" customFormat="1" ht="22.5" customHeight="1" x14ac:dyDescent="0.3">
      <c r="B265" s="156"/>
      <c r="C265" s="157"/>
      <c r="D265" s="157"/>
      <c r="E265" s="158" t="s">
        <v>19</v>
      </c>
      <c r="F265" s="253" t="s">
        <v>832</v>
      </c>
      <c r="G265" s="252"/>
      <c r="H265" s="252"/>
      <c r="I265" s="252"/>
      <c r="J265" s="157"/>
      <c r="K265" s="159">
        <v>6.4320000000000004</v>
      </c>
      <c r="L265" s="157"/>
      <c r="M265" s="157"/>
      <c r="N265" s="157"/>
      <c r="O265" s="157"/>
      <c r="P265" s="157"/>
      <c r="Q265" s="157"/>
      <c r="R265" s="160"/>
      <c r="T265" s="161"/>
      <c r="U265" s="157"/>
      <c r="V265" s="157"/>
      <c r="W265" s="157"/>
      <c r="X265" s="157"/>
      <c r="Y265" s="157"/>
      <c r="Z265" s="157"/>
      <c r="AA265" s="162"/>
      <c r="AT265" s="163" t="s">
        <v>152</v>
      </c>
      <c r="AU265" s="163" t="s">
        <v>99</v>
      </c>
      <c r="AV265" s="10" t="s">
        <v>99</v>
      </c>
      <c r="AW265" s="10" t="s">
        <v>37</v>
      </c>
      <c r="AX265" s="10" t="s">
        <v>80</v>
      </c>
      <c r="AY265" s="163" t="s">
        <v>144</v>
      </c>
    </row>
    <row r="266" spans="2:65" s="10" customFormat="1" ht="22.5" customHeight="1" x14ac:dyDescent="0.3">
      <c r="B266" s="156"/>
      <c r="C266" s="157"/>
      <c r="D266" s="157"/>
      <c r="E266" s="158" t="s">
        <v>19</v>
      </c>
      <c r="F266" s="253" t="s">
        <v>833</v>
      </c>
      <c r="G266" s="252"/>
      <c r="H266" s="252"/>
      <c r="I266" s="252"/>
      <c r="J266" s="157"/>
      <c r="K266" s="159">
        <v>0.36799999999999999</v>
      </c>
      <c r="L266" s="157"/>
      <c r="M266" s="157"/>
      <c r="N266" s="157"/>
      <c r="O266" s="157"/>
      <c r="P266" s="157"/>
      <c r="Q266" s="157"/>
      <c r="R266" s="160"/>
      <c r="T266" s="161"/>
      <c r="U266" s="157"/>
      <c r="V266" s="157"/>
      <c r="W266" s="157"/>
      <c r="X266" s="157"/>
      <c r="Y266" s="157"/>
      <c r="Z266" s="157"/>
      <c r="AA266" s="162"/>
      <c r="AT266" s="163" t="s">
        <v>152</v>
      </c>
      <c r="AU266" s="163" t="s">
        <v>99</v>
      </c>
      <c r="AV266" s="10" t="s">
        <v>99</v>
      </c>
      <c r="AW266" s="10" t="s">
        <v>37</v>
      </c>
      <c r="AX266" s="10" t="s">
        <v>80</v>
      </c>
      <c r="AY266" s="163" t="s">
        <v>144</v>
      </c>
    </row>
    <row r="267" spans="2:65" s="11" customFormat="1" ht="22.5" customHeight="1" x14ac:dyDescent="0.3">
      <c r="B267" s="164"/>
      <c r="C267" s="165"/>
      <c r="D267" s="165"/>
      <c r="E267" s="166" t="s">
        <v>19</v>
      </c>
      <c r="F267" s="254" t="s">
        <v>155</v>
      </c>
      <c r="G267" s="255"/>
      <c r="H267" s="255"/>
      <c r="I267" s="255"/>
      <c r="J267" s="165"/>
      <c r="K267" s="167">
        <v>13.074</v>
      </c>
      <c r="L267" s="165"/>
      <c r="M267" s="165"/>
      <c r="N267" s="165"/>
      <c r="O267" s="165"/>
      <c r="P267" s="165"/>
      <c r="Q267" s="165"/>
      <c r="R267" s="168"/>
      <c r="T267" s="169"/>
      <c r="U267" s="165"/>
      <c r="V267" s="165"/>
      <c r="W267" s="165"/>
      <c r="X267" s="165"/>
      <c r="Y267" s="165"/>
      <c r="Z267" s="165"/>
      <c r="AA267" s="170"/>
      <c r="AT267" s="171" t="s">
        <v>152</v>
      </c>
      <c r="AU267" s="171" t="s">
        <v>99</v>
      </c>
      <c r="AV267" s="11" t="s">
        <v>149</v>
      </c>
      <c r="AW267" s="11" t="s">
        <v>37</v>
      </c>
      <c r="AX267" s="11" t="s">
        <v>21</v>
      </c>
      <c r="AY267" s="171" t="s">
        <v>144</v>
      </c>
    </row>
    <row r="268" spans="2:65" s="1" customFormat="1" ht="31.5" customHeight="1" x14ac:dyDescent="0.3">
      <c r="B268" s="32"/>
      <c r="C268" s="148" t="s">
        <v>457</v>
      </c>
      <c r="D268" s="148" t="s">
        <v>145</v>
      </c>
      <c r="E268" s="149" t="s">
        <v>517</v>
      </c>
      <c r="F268" s="248" t="s">
        <v>518</v>
      </c>
      <c r="G268" s="249"/>
      <c r="H268" s="249"/>
      <c r="I268" s="249"/>
      <c r="J268" s="150" t="s">
        <v>148</v>
      </c>
      <c r="K268" s="151">
        <v>13.074</v>
      </c>
      <c r="L268" s="274"/>
      <c r="M268" s="275"/>
      <c r="N268" s="250">
        <f>ROUND(L268*K268,2)</f>
        <v>0</v>
      </c>
      <c r="O268" s="249"/>
      <c r="P268" s="249"/>
      <c r="Q268" s="249"/>
      <c r="R268" s="34"/>
      <c r="T268" s="152" t="s">
        <v>19</v>
      </c>
      <c r="U268" s="41" t="s">
        <v>45</v>
      </c>
      <c r="V268" s="153">
        <v>0.33500000000000002</v>
      </c>
      <c r="W268" s="153">
        <f>V268*K268</f>
        <v>4.3797899999999998</v>
      </c>
      <c r="X268" s="153">
        <v>2.4000000000000001E-4</v>
      </c>
      <c r="Y268" s="153">
        <f>X268*K268</f>
        <v>3.1377599999999999E-3</v>
      </c>
      <c r="Z268" s="153">
        <v>0</v>
      </c>
      <c r="AA268" s="154">
        <f>Z268*K268</f>
        <v>0</v>
      </c>
      <c r="AR268" s="18" t="s">
        <v>225</v>
      </c>
      <c r="AT268" s="18" t="s">
        <v>145</v>
      </c>
      <c r="AU268" s="18" t="s">
        <v>99</v>
      </c>
      <c r="AY268" s="18" t="s">
        <v>144</v>
      </c>
      <c r="BE268" s="155">
        <f>IF(U268="základní",N268,0)</f>
        <v>0</v>
      </c>
      <c r="BF268" s="155">
        <f>IF(U268="snížená",N268,0)</f>
        <v>0</v>
      </c>
      <c r="BG268" s="155">
        <f>IF(U268="zákl. přenesená",N268,0)</f>
        <v>0</v>
      </c>
      <c r="BH268" s="155">
        <f>IF(U268="sníž. přenesená",N268,0)</f>
        <v>0</v>
      </c>
      <c r="BI268" s="155">
        <f>IF(U268="nulová",N268,0)</f>
        <v>0</v>
      </c>
      <c r="BJ268" s="18" t="s">
        <v>21</v>
      </c>
      <c r="BK268" s="155">
        <f>ROUND(L268*K268,2)</f>
        <v>0</v>
      </c>
      <c r="BL268" s="18" t="s">
        <v>225</v>
      </c>
      <c r="BM268" s="18" t="s">
        <v>835</v>
      </c>
    </row>
    <row r="269" spans="2:65" s="10" customFormat="1" ht="22.5" customHeight="1" x14ac:dyDescent="0.3">
      <c r="B269" s="156"/>
      <c r="C269" s="157"/>
      <c r="D269" s="157"/>
      <c r="E269" s="158" t="s">
        <v>19</v>
      </c>
      <c r="F269" s="251" t="s">
        <v>830</v>
      </c>
      <c r="G269" s="252"/>
      <c r="H269" s="252"/>
      <c r="I269" s="252"/>
      <c r="J269" s="157"/>
      <c r="K269" s="159">
        <v>4.8</v>
      </c>
      <c r="L269" s="157"/>
      <c r="M269" s="157"/>
      <c r="N269" s="157"/>
      <c r="O269" s="157"/>
      <c r="P269" s="157"/>
      <c r="Q269" s="157"/>
      <c r="R269" s="160"/>
      <c r="T269" s="161"/>
      <c r="U269" s="157"/>
      <c r="V269" s="157"/>
      <c r="W269" s="157"/>
      <c r="X269" s="157"/>
      <c r="Y269" s="157"/>
      <c r="Z269" s="157"/>
      <c r="AA269" s="162"/>
      <c r="AT269" s="163" t="s">
        <v>152</v>
      </c>
      <c r="AU269" s="163" t="s">
        <v>99</v>
      </c>
      <c r="AV269" s="10" t="s">
        <v>99</v>
      </c>
      <c r="AW269" s="10" t="s">
        <v>37</v>
      </c>
      <c r="AX269" s="10" t="s">
        <v>80</v>
      </c>
      <c r="AY269" s="163" t="s">
        <v>144</v>
      </c>
    </row>
    <row r="270" spans="2:65" s="10" customFormat="1" ht="22.5" customHeight="1" x14ac:dyDescent="0.3">
      <c r="B270" s="156"/>
      <c r="C270" s="157"/>
      <c r="D270" s="157"/>
      <c r="E270" s="158" t="s">
        <v>19</v>
      </c>
      <c r="F270" s="253" t="s">
        <v>831</v>
      </c>
      <c r="G270" s="252"/>
      <c r="H270" s="252"/>
      <c r="I270" s="252"/>
      <c r="J270" s="157"/>
      <c r="K270" s="159">
        <v>1.474</v>
      </c>
      <c r="L270" s="157"/>
      <c r="M270" s="157"/>
      <c r="N270" s="157"/>
      <c r="O270" s="157"/>
      <c r="P270" s="157"/>
      <c r="Q270" s="157"/>
      <c r="R270" s="160"/>
      <c r="T270" s="161"/>
      <c r="U270" s="157"/>
      <c r="V270" s="157"/>
      <c r="W270" s="157"/>
      <c r="X270" s="157"/>
      <c r="Y270" s="157"/>
      <c r="Z270" s="157"/>
      <c r="AA270" s="162"/>
      <c r="AT270" s="163" t="s">
        <v>152</v>
      </c>
      <c r="AU270" s="163" t="s">
        <v>99</v>
      </c>
      <c r="AV270" s="10" t="s">
        <v>99</v>
      </c>
      <c r="AW270" s="10" t="s">
        <v>37</v>
      </c>
      <c r="AX270" s="10" t="s">
        <v>80</v>
      </c>
      <c r="AY270" s="163" t="s">
        <v>144</v>
      </c>
    </row>
    <row r="271" spans="2:65" s="10" customFormat="1" ht="22.5" customHeight="1" x14ac:dyDescent="0.3">
      <c r="B271" s="156"/>
      <c r="C271" s="157"/>
      <c r="D271" s="157"/>
      <c r="E271" s="158" t="s">
        <v>19</v>
      </c>
      <c r="F271" s="253" t="s">
        <v>832</v>
      </c>
      <c r="G271" s="252"/>
      <c r="H271" s="252"/>
      <c r="I271" s="252"/>
      <c r="J271" s="157"/>
      <c r="K271" s="159">
        <v>6.4320000000000004</v>
      </c>
      <c r="L271" s="157"/>
      <c r="M271" s="157"/>
      <c r="N271" s="157"/>
      <c r="O271" s="157"/>
      <c r="P271" s="157"/>
      <c r="Q271" s="157"/>
      <c r="R271" s="160"/>
      <c r="T271" s="161"/>
      <c r="U271" s="157"/>
      <c r="V271" s="157"/>
      <c r="W271" s="157"/>
      <c r="X271" s="157"/>
      <c r="Y271" s="157"/>
      <c r="Z271" s="157"/>
      <c r="AA271" s="162"/>
      <c r="AT271" s="163" t="s">
        <v>152</v>
      </c>
      <c r="AU271" s="163" t="s">
        <v>99</v>
      </c>
      <c r="AV271" s="10" t="s">
        <v>99</v>
      </c>
      <c r="AW271" s="10" t="s">
        <v>37</v>
      </c>
      <c r="AX271" s="10" t="s">
        <v>80</v>
      </c>
      <c r="AY271" s="163" t="s">
        <v>144</v>
      </c>
    </row>
    <row r="272" spans="2:65" s="10" customFormat="1" ht="22.5" customHeight="1" x14ac:dyDescent="0.3">
      <c r="B272" s="156"/>
      <c r="C272" s="157"/>
      <c r="D272" s="157"/>
      <c r="E272" s="158" t="s">
        <v>19</v>
      </c>
      <c r="F272" s="253" t="s">
        <v>833</v>
      </c>
      <c r="G272" s="252"/>
      <c r="H272" s="252"/>
      <c r="I272" s="252"/>
      <c r="J272" s="157"/>
      <c r="K272" s="159">
        <v>0.36799999999999999</v>
      </c>
      <c r="L272" s="157"/>
      <c r="M272" s="157"/>
      <c r="N272" s="157"/>
      <c r="O272" s="157"/>
      <c r="P272" s="157"/>
      <c r="Q272" s="157"/>
      <c r="R272" s="160"/>
      <c r="T272" s="161"/>
      <c r="U272" s="157"/>
      <c r="V272" s="157"/>
      <c r="W272" s="157"/>
      <c r="X272" s="157"/>
      <c r="Y272" s="157"/>
      <c r="Z272" s="157"/>
      <c r="AA272" s="162"/>
      <c r="AT272" s="163" t="s">
        <v>152</v>
      </c>
      <c r="AU272" s="163" t="s">
        <v>99</v>
      </c>
      <c r="AV272" s="10" t="s">
        <v>99</v>
      </c>
      <c r="AW272" s="10" t="s">
        <v>37</v>
      </c>
      <c r="AX272" s="10" t="s">
        <v>80</v>
      </c>
      <c r="AY272" s="163" t="s">
        <v>144</v>
      </c>
    </row>
    <row r="273" spans="2:65" s="11" customFormat="1" ht="22.5" customHeight="1" x14ac:dyDescent="0.3">
      <c r="B273" s="164"/>
      <c r="C273" s="165"/>
      <c r="D273" s="165"/>
      <c r="E273" s="166" t="s">
        <v>19</v>
      </c>
      <c r="F273" s="254" t="s">
        <v>155</v>
      </c>
      <c r="G273" s="255"/>
      <c r="H273" s="255"/>
      <c r="I273" s="255"/>
      <c r="J273" s="165"/>
      <c r="K273" s="167">
        <v>13.074</v>
      </c>
      <c r="L273" s="165"/>
      <c r="M273" s="165"/>
      <c r="N273" s="165"/>
      <c r="O273" s="165"/>
      <c r="P273" s="165"/>
      <c r="Q273" s="165"/>
      <c r="R273" s="168"/>
      <c r="T273" s="169"/>
      <c r="U273" s="165"/>
      <c r="V273" s="165"/>
      <c r="W273" s="165"/>
      <c r="X273" s="165"/>
      <c r="Y273" s="165"/>
      <c r="Z273" s="165"/>
      <c r="AA273" s="170"/>
      <c r="AT273" s="171" t="s">
        <v>152</v>
      </c>
      <c r="AU273" s="171" t="s">
        <v>99</v>
      </c>
      <c r="AV273" s="11" t="s">
        <v>149</v>
      </c>
      <c r="AW273" s="11" t="s">
        <v>37</v>
      </c>
      <c r="AX273" s="11" t="s">
        <v>21</v>
      </c>
      <c r="AY273" s="171" t="s">
        <v>144</v>
      </c>
    </row>
    <row r="274" spans="2:65" s="1" customFormat="1" ht="44.25" customHeight="1" x14ac:dyDescent="0.3">
      <c r="B274" s="32"/>
      <c r="C274" s="148" t="s">
        <v>461</v>
      </c>
      <c r="D274" s="148" t="s">
        <v>145</v>
      </c>
      <c r="E274" s="149" t="s">
        <v>521</v>
      </c>
      <c r="F274" s="248" t="s">
        <v>522</v>
      </c>
      <c r="G274" s="249"/>
      <c r="H274" s="249"/>
      <c r="I274" s="249"/>
      <c r="J274" s="150" t="s">
        <v>148</v>
      </c>
      <c r="K274" s="151">
        <v>13.074</v>
      </c>
      <c r="L274" s="274"/>
      <c r="M274" s="275"/>
      <c r="N274" s="250">
        <f>ROUND(L274*K274,2)</f>
        <v>0</v>
      </c>
      <c r="O274" s="249"/>
      <c r="P274" s="249"/>
      <c r="Q274" s="249"/>
      <c r="R274" s="34"/>
      <c r="T274" s="152" t="s">
        <v>19</v>
      </c>
      <c r="U274" s="41" t="s">
        <v>45</v>
      </c>
      <c r="V274" s="153">
        <v>0.115</v>
      </c>
      <c r="W274" s="153">
        <f>V274*K274</f>
        <v>1.5035100000000001</v>
      </c>
      <c r="X274" s="153">
        <v>1.1E-4</v>
      </c>
      <c r="Y274" s="153">
        <f>X274*K274</f>
        <v>1.4381400000000001E-3</v>
      </c>
      <c r="Z274" s="153">
        <v>0</v>
      </c>
      <c r="AA274" s="154">
        <f>Z274*K274</f>
        <v>0</v>
      </c>
      <c r="AR274" s="18" t="s">
        <v>225</v>
      </c>
      <c r="AT274" s="18" t="s">
        <v>145</v>
      </c>
      <c r="AU274" s="18" t="s">
        <v>99</v>
      </c>
      <c r="AY274" s="18" t="s">
        <v>144</v>
      </c>
      <c r="BE274" s="155">
        <f>IF(U274="základní",N274,0)</f>
        <v>0</v>
      </c>
      <c r="BF274" s="155">
        <f>IF(U274="snížená",N274,0)</f>
        <v>0</v>
      </c>
      <c r="BG274" s="155">
        <f>IF(U274="zákl. přenesená",N274,0)</f>
        <v>0</v>
      </c>
      <c r="BH274" s="155">
        <f>IF(U274="sníž. přenesená",N274,0)</f>
        <v>0</v>
      </c>
      <c r="BI274" s="155">
        <f>IF(U274="nulová",N274,0)</f>
        <v>0</v>
      </c>
      <c r="BJ274" s="18" t="s">
        <v>21</v>
      </c>
      <c r="BK274" s="155">
        <f>ROUND(L274*K274,2)</f>
        <v>0</v>
      </c>
      <c r="BL274" s="18" t="s">
        <v>225</v>
      </c>
      <c r="BM274" s="18" t="s">
        <v>836</v>
      </c>
    </row>
    <row r="275" spans="2:65" s="10" customFormat="1" ht="22.5" customHeight="1" x14ac:dyDescent="0.3">
      <c r="B275" s="156"/>
      <c r="C275" s="157"/>
      <c r="D275" s="157"/>
      <c r="E275" s="158" t="s">
        <v>19</v>
      </c>
      <c r="F275" s="251" t="s">
        <v>830</v>
      </c>
      <c r="G275" s="252"/>
      <c r="H275" s="252"/>
      <c r="I275" s="252"/>
      <c r="J275" s="157"/>
      <c r="K275" s="159">
        <v>4.8</v>
      </c>
      <c r="L275" s="157"/>
      <c r="M275" s="157"/>
      <c r="N275" s="157"/>
      <c r="O275" s="157"/>
      <c r="P275" s="157"/>
      <c r="Q275" s="157"/>
      <c r="R275" s="160"/>
      <c r="T275" s="161"/>
      <c r="U275" s="157"/>
      <c r="V275" s="157"/>
      <c r="W275" s="157"/>
      <c r="X275" s="157"/>
      <c r="Y275" s="157"/>
      <c r="Z275" s="157"/>
      <c r="AA275" s="162"/>
      <c r="AT275" s="163" t="s">
        <v>152</v>
      </c>
      <c r="AU275" s="163" t="s">
        <v>99</v>
      </c>
      <c r="AV275" s="10" t="s">
        <v>99</v>
      </c>
      <c r="AW275" s="10" t="s">
        <v>37</v>
      </c>
      <c r="AX275" s="10" t="s">
        <v>80</v>
      </c>
      <c r="AY275" s="163" t="s">
        <v>144</v>
      </c>
    </row>
    <row r="276" spans="2:65" s="10" customFormat="1" ht="22.5" customHeight="1" x14ac:dyDescent="0.3">
      <c r="B276" s="156"/>
      <c r="C276" s="157"/>
      <c r="D276" s="157"/>
      <c r="E276" s="158" t="s">
        <v>19</v>
      </c>
      <c r="F276" s="253" t="s">
        <v>831</v>
      </c>
      <c r="G276" s="252"/>
      <c r="H276" s="252"/>
      <c r="I276" s="252"/>
      <c r="J276" s="157"/>
      <c r="K276" s="159">
        <v>1.474</v>
      </c>
      <c r="L276" s="157"/>
      <c r="M276" s="157"/>
      <c r="N276" s="157"/>
      <c r="O276" s="157"/>
      <c r="P276" s="157"/>
      <c r="Q276" s="157"/>
      <c r="R276" s="160"/>
      <c r="T276" s="161"/>
      <c r="U276" s="157"/>
      <c r="V276" s="157"/>
      <c r="W276" s="157"/>
      <c r="X276" s="157"/>
      <c r="Y276" s="157"/>
      <c r="Z276" s="157"/>
      <c r="AA276" s="162"/>
      <c r="AT276" s="163" t="s">
        <v>152</v>
      </c>
      <c r="AU276" s="163" t="s">
        <v>99</v>
      </c>
      <c r="AV276" s="10" t="s">
        <v>99</v>
      </c>
      <c r="AW276" s="10" t="s">
        <v>37</v>
      </c>
      <c r="AX276" s="10" t="s">
        <v>80</v>
      </c>
      <c r="AY276" s="163" t="s">
        <v>144</v>
      </c>
    </row>
    <row r="277" spans="2:65" s="10" customFormat="1" ht="22.5" customHeight="1" x14ac:dyDescent="0.3">
      <c r="B277" s="156"/>
      <c r="C277" s="157"/>
      <c r="D277" s="157"/>
      <c r="E277" s="158" t="s">
        <v>19</v>
      </c>
      <c r="F277" s="253" t="s">
        <v>832</v>
      </c>
      <c r="G277" s="252"/>
      <c r="H277" s="252"/>
      <c r="I277" s="252"/>
      <c r="J277" s="157"/>
      <c r="K277" s="159">
        <v>6.4320000000000004</v>
      </c>
      <c r="L277" s="157"/>
      <c r="M277" s="157"/>
      <c r="N277" s="157"/>
      <c r="O277" s="157"/>
      <c r="P277" s="157"/>
      <c r="Q277" s="157"/>
      <c r="R277" s="160"/>
      <c r="T277" s="161"/>
      <c r="U277" s="157"/>
      <c r="V277" s="157"/>
      <c r="W277" s="157"/>
      <c r="X277" s="157"/>
      <c r="Y277" s="157"/>
      <c r="Z277" s="157"/>
      <c r="AA277" s="162"/>
      <c r="AT277" s="163" t="s">
        <v>152</v>
      </c>
      <c r="AU277" s="163" t="s">
        <v>99</v>
      </c>
      <c r="AV277" s="10" t="s">
        <v>99</v>
      </c>
      <c r="AW277" s="10" t="s">
        <v>37</v>
      </c>
      <c r="AX277" s="10" t="s">
        <v>80</v>
      </c>
      <c r="AY277" s="163" t="s">
        <v>144</v>
      </c>
    </row>
    <row r="278" spans="2:65" s="10" customFormat="1" ht="22.5" customHeight="1" x14ac:dyDescent="0.3">
      <c r="B278" s="156"/>
      <c r="C278" s="157"/>
      <c r="D278" s="157"/>
      <c r="E278" s="158" t="s">
        <v>19</v>
      </c>
      <c r="F278" s="253" t="s">
        <v>833</v>
      </c>
      <c r="G278" s="252"/>
      <c r="H278" s="252"/>
      <c r="I278" s="252"/>
      <c r="J278" s="157"/>
      <c r="K278" s="159">
        <v>0.36799999999999999</v>
      </c>
      <c r="L278" s="157"/>
      <c r="M278" s="157"/>
      <c r="N278" s="157"/>
      <c r="O278" s="157"/>
      <c r="P278" s="157"/>
      <c r="Q278" s="157"/>
      <c r="R278" s="160"/>
      <c r="T278" s="161"/>
      <c r="U278" s="157"/>
      <c r="V278" s="157"/>
      <c r="W278" s="157"/>
      <c r="X278" s="157"/>
      <c r="Y278" s="157"/>
      <c r="Z278" s="157"/>
      <c r="AA278" s="162"/>
      <c r="AT278" s="163" t="s">
        <v>152</v>
      </c>
      <c r="AU278" s="163" t="s">
        <v>99</v>
      </c>
      <c r="AV278" s="10" t="s">
        <v>99</v>
      </c>
      <c r="AW278" s="10" t="s">
        <v>37</v>
      </c>
      <c r="AX278" s="10" t="s">
        <v>80</v>
      </c>
      <c r="AY278" s="163" t="s">
        <v>144</v>
      </c>
    </row>
    <row r="279" spans="2:65" s="11" customFormat="1" ht="22.5" customHeight="1" x14ac:dyDescent="0.3">
      <c r="B279" s="164"/>
      <c r="C279" s="165"/>
      <c r="D279" s="165"/>
      <c r="E279" s="166" t="s">
        <v>19</v>
      </c>
      <c r="F279" s="254" t="s">
        <v>155</v>
      </c>
      <c r="G279" s="255"/>
      <c r="H279" s="255"/>
      <c r="I279" s="255"/>
      <c r="J279" s="165"/>
      <c r="K279" s="167">
        <v>13.074</v>
      </c>
      <c r="L279" s="165"/>
      <c r="M279" s="165"/>
      <c r="N279" s="165"/>
      <c r="O279" s="165"/>
      <c r="P279" s="165"/>
      <c r="Q279" s="165"/>
      <c r="R279" s="168"/>
      <c r="T279" s="169"/>
      <c r="U279" s="165"/>
      <c r="V279" s="165"/>
      <c r="W279" s="165"/>
      <c r="X279" s="165"/>
      <c r="Y279" s="165"/>
      <c r="Z279" s="165"/>
      <c r="AA279" s="170"/>
      <c r="AT279" s="171" t="s">
        <v>152</v>
      </c>
      <c r="AU279" s="171" t="s">
        <v>99</v>
      </c>
      <c r="AV279" s="11" t="s">
        <v>149</v>
      </c>
      <c r="AW279" s="11" t="s">
        <v>37</v>
      </c>
      <c r="AX279" s="11" t="s">
        <v>21</v>
      </c>
      <c r="AY279" s="171" t="s">
        <v>144</v>
      </c>
    </row>
    <row r="280" spans="2:65" s="9" customFormat="1" ht="29.85" customHeight="1" x14ac:dyDescent="0.3">
      <c r="B280" s="137"/>
      <c r="C280" s="138"/>
      <c r="D280" s="147" t="s">
        <v>128</v>
      </c>
      <c r="E280" s="147"/>
      <c r="F280" s="147"/>
      <c r="G280" s="147"/>
      <c r="H280" s="147"/>
      <c r="I280" s="147"/>
      <c r="J280" s="147"/>
      <c r="K280" s="147"/>
      <c r="L280" s="147"/>
      <c r="M280" s="147"/>
      <c r="N280" s="267">
        <f>BK280</f>
        <v>0</v>
      </c>
      <c r="O280" s="268"/>
      <c r="P280" s="268"/>
      <c r="Q280" s="268"/>
      <c r="R280" s="140"/>
      <c r="T280" s="141"/>
      <c r="U280" s="138"/>
      <c r="V280" s="138"/>
      <c r="W280" s="142">
        <f>SUM(W281:W312)</f>
        <v>19.341214000000001</v>
      </c>
      <c r="X280" s="138"/>
      <c r="Y280" s="142">
        <f>SUM(Y281:Y312)</f>
        <v>9.0414359999999999E-2</v>
      </c>
      <c r="Z280" s="138"/>
      <c r="AA280" s="143">
        <f>SUM(AA281:AA312)</f>
        <v>2.3689780000000001E-2</v>
      </c>
      <c r="AR280" s="144" t="s">
        <v>99</v>
      </c>
      <c r="AT280" s="145" t="s">
        <v>79</v>
      </c>
      <c r="AU280" s="145" t="s">
        <v>21</v>
      </c>
      <c r="AY280" s="144" t="s">
        <v>144</v>
      </c>
      <c r="BK280" s="146">
        <f>SUM(BK281:BK312)</f>
        <v>0</v>
      </c>
    </row>
    <row r="281" spans="2:65" s="1" customFormat="1" ht="31.5" customHeight="1" x14ac:dyDescent="0.3">
      <c r="B281" s="32"/>
      <c r="C281" s="148" t="s">
        <v>465</v>
      </c>
      <c r="D281" s="148" t="s">
        <v>145</v>
      </c>
      <c r="E281" s="149" t="s">
        <v>525</v>
      </c>
      <c r="F281" s="248" t="s">
        <v>526</v>
      </c>
      <c r="G281" s="249"/>
      <c r="H281" s="249"/>
      <c r="I281" s="249"/>
      <c r="J281" s="150" t="s">
        <v>148</v>
      </c>
      <c r="K281" s="151">
        <v>63.603000000000002</v>
      </c>
      <c r="L281" s="274"/>
      <c r="M281" s="275"/>
      <c r="N281" s="250">
        <f>ROUND(L281*K281,2)</f>
        <v>0</v>
      </c>
      <c r="O281" s="249"/>
      <c r="P281" s="249"/>
      <c r="Q281" s="249"/>
      <c r="R281" s="34"/>
      <c r="T281" s="152" t="s">
        <v>19</v>
      </c>
      <c r="U281" s="41" t="s">
        <v>45</v>
      </c>
      <c r="V281" s="153">
        <v>3.6999999999999998E-2</v>
      </c>
      <c r="W281" s="153">
        <f>V281*K281</f>
        <v>2.3533110000000002</v>
      </c>
      <c r="X281" s="153">
        <v>0</v>
      </c>
      <c r="Y281" s="153">
        <f>X281*K281</f>
        <v>0</v>
      </c>
      <c r="Z281" s="153">
        <v>1.4999999999999999E-4</v>
      </c>
      <c r="AA281" s="154">
        <f>Z281*K281</f>
        <v>9.5404499999999989E-3</v>
      </c>
      <c r="AR281" s="18" t="s">
        <v>225</v>
      </c>
      <c r="AT281" s="18" t="s">
        <v>145</v>
      </c>
      <c r="AU281" s="18" t="s">
        <v>99</v>
      </c>
      <c r="AY281" s="18" t="s">
        <v>144</v>
      </c>
      <c r="BE281" s="155">
        <f>IF(U281="základní",N281,0)</f>
        <v>0</v>
      </c>
      <c r="BF281" s="155">
        <f>IF(U281="snížená",N281,0)</f>
        <v>0</v>
      </c>
      <c r="BG281" s="155">
        <f>IF(U281="zákl. přenesená",N281,0)</f>
        <v>0</v>
      </c>
      <c r="BH281" s="155">
        <f>IF(U281="sníž. přenesená",N281,0)</f>
        <v>0</v>
      </c>
      <c r="BI281" s="155">
        <f>IF(U281="nulová",N281,0)</f>
        <v>0</v>
      </c>
      <c r="BJ281" s="18" t="s">
        <v>21</v>
      </c>
      <c r="BK281" s="155">
        <f>ROUND(L281*K281,2)</f>
        <v>0</v>
      </c>
      <c r="BL281" s="18" t="s">
        <v>225</v>
      </c>
      <c r="BM281" s="18" t="s">
        <v>837</v>
      </c>
    </row>
    <row r="282" spans="2:65" s="10" customFormat="1" ht="22.5" customHeight="1" x14ac:dyDescent="0.3">
      <c r="B282" s="156"/>
      <c r="C282" s="157"/>
      <c r="D282" s="157"/>
      <c r="E282" s="158" t="s">
        <v>19</v>
      </c>
      <c r="F282" s="251" t="s">
        <v>739</v>
      </c>
      <c r="G282" s="252"/>
      <c r="H282" s="252"/>
      <c r="I282" s="252"/>
      <c r="J282" s="157"/>
      <c r="K282" s="159">
        <v>75.296999999999997</v>
      </c>
      <c r="L282" s="157"/>
      <c r="M282" s="157"/>
      <c r="N282" s="157"/>
      <c r="O282" s="157"/>
      <c r="P282" s="157"/>
      <c r="Q282" s="157"/>
      <c r="R282" s="160"/>
      <c r="T282" s="161"/>
      <c r="U282" s="157"/>
      <c r="V282" s="157"/>
      <c r="W282" s="157"/>
      <c r="X282" s="157"/>
      <c r="Y282" s="157"/>
      <c r="Z282" s="157"/>
      <c r="AA282" s="162"/>
      <c r="AT282" s="163" t="s">
        <v>152</v>
      </c>
      <c r="AU282" s="163" t="s">
        <v>99</v>
      </c>
      <c r="AV282" s="10" t="s">
        <v>99</v>
      </c>
      <c r="AW282" s="10" t="s">
        <v>37</v>
      </c>
      <c r="AX282" s="10" t="s">
        <v>80</v>
      </c>
      <c r="AY282" s="163" t="s">
        <v>144</v>
      </c>
    </row>
    <row r="283" spans="2:65" s="10" customFormat="1" ht="22.5" customHeight="1" x14ac:dyDescent="0.3">
      <c r="B283" s="156"/>
      <c r="C283" s="157"/>
      <c r="D283" s="157"/>
      <c r="E283" s="158" t="s">
        <v>19</v>
      </c>
      <c r="F283" s="253" t="s">
        <v>740</v>
      </c>
      <c r="G283" s="252"/>
      <c r="H283" s="252"/>
      <c r="I283" s="252"/>
      <c r="J283" s="157"/>
      <c r="K283" s="159">
        <v>-15.965999999999999</v>
      </c>
      <c r="L283" s="157"/>
      <c r="M283" s="157"/>
      <c r="N283" s="157"/>
      <c r="O283" s="157"/>
      <c r="P283" s="157"/>
      <c r="Q283" s="157"/>
      <c r="R283" s="160"/>
      <c r="T283" s="161"/>
      <c r="U283" s="157"/>
      <c r="V283" s="157"/>
      <c r="W283" s="157"/>
      <c r="X283" s="157"/>
      <c r="Y283" s="157"/>
      <c r="Z283" s="157"/>
      <c r="AA283" s="162"/>
      <c r="AT283" s="163" t="s">
        <v>152</v>
      </c>
      <c r="AU283" s="163" t="s">
        <v>99</v>
      </c>
      <c r="AV283" s="10" t="s">
        <v>99</v>
      </c>
      <c r="AW283" s="10" t="s">
        <v>37</v>
      </c>
      <c r="AX283" s="10" t="s">
        <v>80</v>
      </c>
      <c r="AY283" s="163" t="s">
        <v>144</v>
      </c>
    </row>
    <row r="284" spans="2:65" s="10" customFormat="1" ht="22.5" customHeight="1" x14ac:dyDescent="0.3">
      <c r="B284" s="156"/>
      <c r="C284" s="157"/>
      <c r="D284" s="157"/>
      <c r="E284" s="158" t="s">
        <v>19</v>
      </c>
      <c r="F284" s="253" t="s">
        <v>741</v>
      </c>
      <c r="G284" s="252"/>
      <c r="H284" s="252"/>
      <c r="I284" s="252"/>
      <c r="J284" s="157"/>
      <c r="K284" s="159">
        <v>4.2720000000000002</v>
      </c>
      <c r="L284" s="157"/>
      <c r="M284" s="157"/>
      <c r="N284" s="157"/>
      <c r="O284" s="157"/>
      <c r="P284" s="157"/>
      <c r="Q284" s="157"/>
      <c r="R284" s="160"/>
      <c r="T284" s="161"/>
      <c r="U284" s="157"/>
      <c r="V284" s="157"/>
      <c r="W284" s="157"/>
      <c r="X284" s="157"/>
      <c r="Y284" s="157"/>
      <c r="Z284" s="157"/>
      <c r="AA284" s="162"/>
      <c r="AT284" s="163" t="s">
        <v>152</v>
      </c>
      <c r="AU284" s="163" t="s">
        <v>99</v>
      </c>
      <c r="AV284" s="10" t="s">
        <v>99</v>
      </c>
      <c r="AW284" s="10" t="s">
        <v>37</v>
      </c>
      <c r="AX284" s="10" t="s">
        <v>80</v>
      </c>
      <c r="AY284" s="163" t="s">
        <v>144</v>
      </c>
    </row>
    <row r="285" spans="2:65" s="11" customFormat="1" ht="22.5" customHeight="1" x14ac:dyDescent="0.3">
      <c r="B285" s="164"/>
      <c r="C285" s="165"/>
      <c r="D285" s="165"/>
      <c r="E285" s="166" t="s">
        <v>19</v>
      </c>
      <c r="F285" s="254" t="s">
        <v>155</v>
      </c>
      <c r="G285" s="255"/>
      <c r="H285" s="255"/>
      <c r="I285" s="255"/>
      <c r="J285" s="165"/>
      <c r="K285" s="167">
        <v>63.603000000000002</v>
      </c>
      <c r="L285" s="165"/>
      <c r="M285" s="165"/>
      <c r="N285" s="165"/>
      <c r="O285" s="165"/>
      <c r="P285" s="165"/>
      <c r="Q285" s="165"/>
      <c r="R285" s="168"/>
      <c r="T285" s="169"/>
      <c r="U285" s="165"/>
      <c r="V285" s="165"/>
      <c r="W285" s="165"/>
      <c r="X285" s="165"/>
      <c r="Y285" s="165"/>
      <c r="Z285" s="165"/>
      <c r="AA285" s="170"/>
      <c r="AT285" s="171" t="s">
        <v>152</v>
      </c>
      <c r="AU285" s="171" t="s">
        <v>99</v>
      </c>
      <c r="AV285" s="11" t="s">
        <v>149</v>
      </c>
      <c r="AW285" s="11" t="s">
        <v>37</v>
      </c>
      <c r="AX285" s="11" t="s">
        <v>21</v>
      </c>
      <c r="AY285" s="171" t="s">
        <v>144</v>
      </c>
    </row>
    <row r="286" spans="2:65" s="1" customFormat="1" ht="22.5" customHeight="1" x14ac:dyDescent="0.3">
      <c r="B286" s="32"/>
      <c r="C286" s="148" t="s">
        <v>470</v>
      </c>
      <c r="D286" s="148" t="s">
        <v>145</v>
      </c>
      <c r="E286" s="149" t="s">
        <v>529</v>
      </c>
      <c r="F286" s="248" t="s">
        <v>530</v>
      </c>
      <c r="G286" s="249"/>
      <c r="H286" s="249"/>
      <c r="I286" s="249"/>
      <c r="J286" s="150" t="s">
        <v>148</v>
      </c>
      <c r="K286" s="151">
        <v>45.643000000000001</v>
      </c>
      <c r="L286" s="274"/>
      <c r="M286" s="275"/>
      <c r="N286" s="250">
        <f>ROUND(L286*K286,2)</f>
        <v>0</v>
      </c>
      <c r="O286" s="249"/>
      <c r="P286" s="249"/>
      <c r="Q286" s="249"/>
      <c r="R286" s="34"/>
      <c r="T286" s="152" t="s">
        <v>19</v>
      </c>
      <c r="U286" s="41" t="s">
        <v>45</v>
      </c>
      <c r="V286" s="153">
        <v>7.9000000000000001E-2</v>
      </c>
      <c r="W286" s="153">
        <f>V286*K286</f>
        <v>3.6057969999999999</v>
      </c>
      <c r="X286" s="153">
        <v>1E-3</v>
      </c>
      <c r="Y286" s="153">
        <f>X286*K286</f>
        <v>4.5643000000000003E-2</v>
      </c>
      <c r="Z286" s="153">
        <v>3.1E-4</v>
      </c>
      <c r="AA286" s="154">
        <f>Z286*K286</f>
        <v>1.414933E-2</v>
      </c>
      <c r="AR286" s="18" t="s">
        <v>225</v>
      </c>
      <c r="AT286" s="18" t="s">
        <v>145</v>
      </c>
      <c r="AU286" s="18" t="s">
        <v>99</v>
      </c>
      <c r="AY286" s="18" t="s">
        <v>144</v>
      </c>
      <c r="BE286" s="155">
        <f>IF(U286="základní",N286,0)</f>
        <v>0</v>
      </c>
      <c r="BF286" s="155">
        <f>IF(U286="snížená",N286,0)</f>
        <v>0</v>
      </c>
      <c r="BG286" s="155">
        <f>IF(U286="zákl. přenesená",N286,0)</f>
        <v>0</v>
      </c>
      <c r="BH286" s="155">
        <f>IF(U286="sníž. přenesená",N286,0)</f>
        <v>0</v>
      </c>
      <c r="BI286" s="155">
        <f>IF(U286="nulová",N286,0)</f>
        <v>0</v>
      </c>
      <c r="BJ286" s="18" t="s">
        <v>21</v>
      </c>
      <c r="BK286" s="155">
        <f>ROUND(L286*K286,2)</f>
        <v>0</v>
      </c>
      <c r="BL286" s="18" t="s">
        <v>225</v>
      </c>
      <c r="BM286" s="18" t="s">
        <v>838</v>
      </c>
    </row>
    <row r="287" spans="2:65" s="10" customFormat="1" ht="22.5" customHeight="1" x14ac:dyDescent="0.3">
      <c r="B287" s="156"/>
      <c r="C287" s="157"/>
      <c r="D287" s="157"/>
      <c r="E287" s="158" t="s">
        <v>19</v>
      </c>
      <c r="F287" s="251" t="s">
        <v>739</v>
      </c>
      <c r="G287" s="252"/>
      <c r="H287" s="252"/>
      <c r="I287" s="252"/>
      <c r="J287" s="157"/>
      <c r="K287" s="159">
        <v>75.296999999999997</v>
      </c>
      <c r="L287" s="157"/>
      <c r="M287" s="157"/>
      <c r="N287" s="157"/>
      <c r="O287" s="157"/>
      <c r="P287" s="157"/>
      <c r="Q287" s="157"/>
      <c r="R287" s="160"/>
      <c r="T287" s="161"/>
      <c r="U287" s="157"/>
      <c r="V287" s="157"/>
      <c r="W287" s="157"/>
      <c r="X287" s="157"/>
      <c r="Y287" s="157"/>
      <c r="Z287" s="157"/>
      <c r="AA287" s="162"/>
      <c r="AT287" s="163" t="s">
        <v>152</v>
      </c>
      <c r="AU287" s="163" t="s">
        <v>99</v>
      </c>
      <c r="AV287" s="10" t="s">
        <v>99</v>
      </c>
      <c r="AW287" s="10" t="s">
        <v>37</v>
      </c>
      <c r="AX287" s="10" t="s">
        <v>80</v>
      </c>
      <c r="AY287" s="163" t="s">
        <v>144</v>
      </c>
    </row>
    <row r="288" spans="2:65" s="10" customFormat="1" ht="22.5" customHeight="1" x14ac:dyDescent="0.3">
      <c r="B288" s="156"/>
      <c r="C288" s="157"/>
      <c r="D288" s="157"/>
      <c r="E288" s="158" t="s">
        <v>19</v>
      </c>
      <c r="F288" s="253" t="s">
        <v>724</v>
      </c>
      <c r="G288" s="252"/>
      <c r="H288" s="252"/>
      <c r="I288" s="252"/>
      <c r="J288" s="157"/>
      <c r="K288" s="159">
        <v>-14.366</v>
      </c>
      <c r="L288" s="157"/>
      <c r="M288" s="157"/>
      <c r="N288" s="157"/>
      <c r="O288" s="157"/>
      <c r="P288" s="157"/>
      <c r="Q288" s="157"/>
      <c r="R288" s="160"/>
      <c r="T288" s="161"/>
      <c r="U288" s="157"/>
      <c r="V288" s="157"/>
      <c r="W288" s="157"/>
      <c r="X288" s="157"/>
      <c r="Y288" s="157"/>
      <c r="Z288" s="157"/>
      <c r="AA288" s="162"/>
      <c r="AT288" s="163" t="s">
        <v>152</v>
      </c>
      <c r="AU288" s="163" t="s">
        <v>99</v>
      </c>
      <c r="AV288" s="10" t="s">
        <v>99</v>
      </c>
      <c r="AW288" s="10" t="s">
        <v>37</v>
      </c>
      <c r="AX288" s="10" t="s">
        <v>80</v>
      </c>
      <c r="AY288" s="163" t="s">
        <v>144</v>
      </c>
    </row>
    <row r="289" spans="2:65" s="10" customFormat="1" ht="22.5" customHeight="1" x14ac:dyDescent="0.3">
      <c r="B289" s="156"/>
      <c r="C289" s="157"/>
      <c r="D289" s="157"/>
      <c r="E289" s="158" t="s">
        <v>19</v>
      </c>
      <c r="F289" s="253" t="s">
        <v>741</v>
      </c>
      <c r="G289" s="252"/>
      <c r="H289" s="252"/>
      <c r="I289" s="252"/>
      <c r="J289" s="157"/>
      <c r="K289" s="159">
        <v>4.2720000000000002</v>
      </c>
      <c r="L289" s="157"/>
      <c r="M289" s="157"/>
      <c r="N289" s="157"/>
      <c r="O289" s="157"/>
      <c r="P289" s="157"/>
      <c r="Q289" s="157"/>
      <c r="R289" s="160"/>
      <c r="T289" s="161"/>
      <c r="U289" s="157"/>
      <c r="V289" s="157"/>
      <c r="W289" s="157"/>
      <c r="X289" s="157"/>
      <c r="Y289" s="157"/>
      <c r="Z289" s="157"/>
      <c r="AA289" s="162"/>
      <c r="AT289" s="163" t="s">
        <v>152</v>
      </c>
      <c r="AU289" s="163" t="s">
        <v>99</v>
      </c>
      <c r="AV289" s="10" t="s">
        <v>99</v>
      </c>
      <c r="AW289" s="10" t="s">
        <v>37</v>
      </c>
      <c r="AX289" s="10" t="s">
        <v>80</v>
      </c>
      <c r="AY289" s="163" t="s">
        <v>144</v>
      </c>
    </row>
    <row r="290" spans="2:65" s="10" customFormat="1" ht="22.5" customHeight="1" x14ac:dyDescent="0.3">
      <c r="B290" s="156"/>
      <c r="C290" s="157"/>
      <c r="D290" s="157"/>
      <c r="E290" s="158" t="s">
        <v>19</v>
      </c>
      <c r="F290" s="253" t="s">
        <v>839</v>
      </c>
      <c r="G290" s="252"/>
      <c r="H290" s="252"/>
      <c r="I290" s="252"/>
      <c r="J290" s="157"/>
      <c r="K290" s="159">
        <v>-19.559999999999999</v>
      </c>
      <c r="L290" s="157"/>
      <c r="M290" s="157"/>
      <c r="N290" s="157"/>
      <c r="O290" s="157"/>
      <c r="P290" s="157"/>
      <c r="Q290" s="157"/>
      <c r="R290" s="160"/>
      <c r="T290" s="161"/>
      <c r="U290" s="157"/>
      <c r="V290" s="157"/>
      <c r="W290" s="157"/>
      <c r="X290" s="157"/>
      <c r="Y290" s="157"/>
      <c r="Z290" s="157"/>
      <c r="AA290" s="162"/>
      <c r="AT290" s="163" t="s">
        <v>152</v>
      </c>
      <c r="AU290" s="163" t="s">
        <v>99</v>
      </c>
      <c r="AV290" s="10" t="s">
        <v>99</v>
      </c>
      <c r="AW290" s="10" t="s">
        <v>37</v>
      </c>
      <c r="AX290" s="10" t="s">
        <v>80</v>
      </c>
      <c r="AY290" s="163" t="s">
        <v>144</v>
      </c>
    </row>
    <row r="291" spans="2:65" s="11" customFormat="1" ht="22.5" customHeight="1" x14ac:dyDescent="0.3">
      <c r="B291" s="164"/>
      <c r="C291" s="165"/>
      <c r="D291" s="165"/>
      <c r="E291" s="166" t="s">
        <v>19</v>
      </c>
      <c r="F291" s="254" t="s">
        <v>155</v>
      </c>
      <c r="G291" s="255"/>
      <c r="H291" s="255"/>
      <c r="I291" s="255"/>
      <c r="J291" s="165"/>
      <c r="K291" s="167">
        <v>45.643000000000001</v>
      </c>
      <c r="L291" s="165"/>
      <c r="M291" s="165"/>
      <c r="N291" s="165"/>
      <c r="O291" s="165"/>
      <c r="P291" s="165"/>
      <c r="Q291" s="165"/>
      <c r="R291" s="168"/>
      <c r="T291" s="169"/>
      <c r="U291" s="165"/>
      <c r="V291" s="165"/>
      <c r="W291" s="165"/>
      <c r="X291" s="165"/>
      <c r="Y291" s="165"/>
      <c r="Z291" s="165"/>
      <c r="AA291" s="170"/>
      <c r="AT291" s="171" t="s">
        <v>152</v>
      </c>
      <c r="AU291" s="171" t="s">
        <v>99</v>
      </c>
      <c r="AV291" s="11" t="s">
        <v>149</v>
      </c>
      <c r="AW291" s="11" t="s">
        <v>37</v>
      </c>
      <c r="AX291" s="11" t="s">
        <v>21</v>
      </c>
      <c r="AY291" s="171" t="s">
        <v>144</v>
      </c>
    </row>
    <row r="292" spans="2:65" s="1" customFormat="1" ht="31.5" customHeight="1" x14ac:dyDescent="0.3">
      <c r="B292" s="32"/>
      <c r="C292" s="148" t="s">
        <v>474</v>
      </c>
      <c r="D292" s="148" t="s">
        <v>145</v>
      </c>
      <c r="E292" s="149" t="s">
        <v>535</v>
      </c>
      <c r="F292" s="248" t="s">
        <v>536</v>
      </c>
      <c r="G292" s="249"/>
      <c r="H292" s="249"/>
      <c r="I292" s="249"/>
      <c r="J292" s="150" t="s">
        <v>148</v>
      </c>
      <c r="K292" s="151">
        <v>45.643000000000001</v>
      </c>
      <c r="L292" s="274"/>
      <c r="M292" s="275"/>
      <c r="N292" s="250">
        <f>ROUND(L292*K292,2)</f>
        <v>0</v>
      </c>
      <c r="O292" s="249"/>
      <c r="P292" s="249"/>
      <c r="Q292" s="249"/>
      <c r="R292" s="34"/>
      <c r="T292" s="152" t="s">
        <v>19</v>
      </c>
      <c r="U292" s="41" t="s">
        <v>45</v>
      </c>
      <c r="V292" s="153">
        <v>0.04</v>
      </c>
      <c r="W292" s="153">
        <f>V292*K292</f>
        <v>1.82572</v>
      </c>
      <c r="X292" s="153">
        <v>0</v>
      </c>
      <c r="Y292" s="153">
        <f>X292*K292</f>
        <v>0</v>
      </c>
      <c r="Z292" s="153">
        <v>0</v>
      </c>
      <c r="AA292" s="154">
        <f>Z292*K292</f>
        <v>0</v>
      </c>
      <c r="AR292" s="18" t="s">
        <v>225</v>
      </c>
      <c r="AT292" s="18" t="s">
        <v>145</v>
      </c>
      <c r="AU292" s="18" t="s">
        <v>99</v>
      </c>
      <c r="AY292" s="18" t="s">
        <v>144</v>
      </c>
      <c r="BE292" s="155">
        <f>IF(U292="základní",N292,0)</f>
        <v>0</v>
      </c>
      <c r="BF292" s="155">
        <f>IF(U292="snížená",N292,0)</f>
        <v>0</v>
      </c>
      <c r="BG292" s="155">
        <f>IF(U292="zákl. přenesená",N292,0)</f>
        <v>0</v>
      </c>
      <c r="BH292" s="155">
        <f>IF(U292="sníž. přenesená",N292,0)</f>
        <v>0</v>
      </c>
      <c r="BI292" s="155">
        <f>IF(U292="nulová",N292,0)</f>
        <v>0</v>
      </c>
      <c r="BJ292" s="18" t="s">
        <v>21</v>
      </c>
      <c r="BK292" s="155">
        <f>ROUND(L292*K292,2)</f>
        <v>0</v>
      </c>
      <c r="BL292" s="18" t="s">
        <v>225</v>
      </c>
      <c r="BM292" s="18" t="s">
        <v>840</v>
      </c>
    </row>
    <row r="293" spans="2:65" s="10" customFormat="1" ht="22.5" customHeight="1" x14ac:dyDescent="0.3">
      <c r="B293" s="156"/>
      <c r="C293" s="157"/>
      <c r="D293" s="157"/>
      <c r="E293" s="158" t="s">
        <v>19</v>
      </c>
      <c r="F293" s="251" t="s">
        <v>739</v>
      </c>
      <c r="G293" s="252"/>
      <c r="H293" s="252"/>
      <c r="I293" s="252"/>
      <c r="J293" s="157"/>
      <c r="K293" s="159">
        <v>75.296999999999997</v>
      </c>
      <c r="L293" s="157"/>
      <c r="M293" s="157"/>
      <c r="N293" s="157"/>
      <c r="O293" s="157"/>
      <c r="P293" s="157"/>
      <c r="Q293" s="157"/>
      <c r="R293" s="160"/>
      <c r="T293" s="161"/>
      <c r="U293" s="157"/>
      <c r="V293" s="157"/>
      <c r="W293" s="157"/>
      <c r="X293" s="157"/>
      <c r="Y293" s="157"/>
      <c r="Z293" s="157"/>
      <c r="AA293" s="162"/>
      <c r="AT293" s="163" t="s">
        <v>152</v>
      </c>
      <c r="AU293" s="163" t="s">
        <v>99</v>
      </c>
      <c r="AV293" s="10" t="s">
        <v>99</v>
      </c>
      <c r="AW293" s="10" t="s">
        <v>37</v>
      </c>
      <c r="AX293" s="10" t="s">
        <v>80</v>
      </c>
      <c r="AY293" s="163" t="s">
        <v>144</v>
      </c>
    </row>
    <row r="294" spans="2:65" s="10" customFormat="1" ht="22.5" customHeight="1" x14ac:dyDescent="0.3">
      <c r="B294" s="156"/>
      <c r="C294" s="157"/>
      <c r="D294" s="157"/>
      <c r="E294" s="158" t="s">
        <v>19</v>
      </c>
      <c r="F294" s="253" t="s">
        <v>724</v>
      </c>
      <c r="G294" s="252"/>
      <c r="H294" s="252"/>
      <c r="I294" s="252"/>
      <c r="J294" s="157"/>
      <c r="K294" s="159">
        <v>-14.366</v>
      </c>
      <c r="L294" s="157"/>
      <c r="M294" s="157"/>
      <c r="N294" s="157"/>
      <c r="O294" s="157"/>
      <c r="P294" s="157"/>
      <c r="Q294" s="157"/>
      <c r="R294" s="160"/>
      <c r="T294" s="161"/>
      <c r="U294" s="157"/>
      <c r="V294" s="157"/>
      <c r="W294" s="157"/>
      <c r="X294" s="157"/>
      <c r="Y294" s="157"/>
      <c r="Z294" s="157"/>
      <c r="AA294" s="162"/>
      <c r="AT294" s="163" t="s">
        <v>152</v>
      </c>
      <c r="AU294" s="163" t="s">
        <v>99</v>
      </c>
      <c r="AV294" s="10" t="s">
        <v>99</v>
      </c>
      <c r="AW294" s="10" t="s">
        <v>37</v>
      </c>
      <c r="AX294" s="10" t="s">
        <v>80</v>
      </c>
      <c r="AY294" s="163" t="s">
        <v>144</v>
      </c>
    </row>
    <row r="295" spans="2:65" s="10" customFormat="1" ht="22.5" customHeight="1" x14ac:dyDescent="0.3">
      <c r="B295" s="156"/>
      <c r="C295" s="157"/>
      <c r="D295" s="157"/>
      <c r="E295" s="158" t="s">
        <v>19</v>
      </c>
      <c r="F295" s="253" t="s">
        <v>741</v>
      </c>
      <c r="G295" s="252"/>
      <c r="H295" s="252"/>
      <c r="I295" s="252"/>
      <c r="J295" s="157"/>
      <c r="K295" s="159">
        <v>4.2720000000000002</v>
      </c>
      <c r="L295" s="157"/>
      <c r="M295" s="157"/>
      <c r="N295" s="157"/>
      <c r="O295" s="157"/>
      <c r="P295" s="157"/>
      <c r="Q295" s="157"/>
      <c r="R295" s="160"/>
      <c r="T295" s="161"/>
      <c r="U295" s="157"/>
      <c r="V295" s="157"/>
      <c r="W295" s="157"/>
      <c r="X295" s="157"/>
      <c r="Y295" s="157"/>
      <c r="Z295" s="157"/>
      <c r="AA295" s="162"/>
      <c r="AT295" s="163" t="s">
        <v>152</v>
      </c>
      <c r="AU295" s="163" t="s">
        <v>99</v>
      </c>
      <c r="AV295" s="10" t="s">
        <v>99</v>
      </c>
      <c r="AW295" s="10" t="s">
        <v>37</v>
      </c>
      <c r="AX295" s="10" t="s">
        <v>80</v>
      </c>
      <c r="AY295" s="163" t="s">
        <v>144</v>
      </c>
    </row>
    <row r="296" spans="2:65" s="10" customFormat="1" ht="22.5" customHeight="1" x14ac:dyDescent="0.3">
      <c r="B296" s="156"/>
      <c r="C296" s="157"/>
      <c r="D296" s="157"/>
      <c r="E296" s="158" t="s">
        <v>19</v>
      </c>
      <c r="F296" s="253" t="s">
        <v>839</v>
      </c>
      <c r="G296" s="252"/>
      <c r="H296" s="252"/>
      <c r="I296" s="252"/>
      <c r="J296" s="157"/>
      <c r="K296" s="159">
        <v>-19.559999999999999</v>
      </c>
      <c r="L296" s="157"/>
      <c r="M296" s="157"/>
      <c r="N296" s="157"/>
      <c r="O296" s="157"/>
      <c r="P296" s="157"/>
      <c r="Q296" s="157"/>
      <c r="R296" s="160"/>
      <c r="T296" s="161"/>
      <c r="U296" s="157"/>
      <c r="V296" s="157"/>
      <c r="W296" s="157"/>
      <c r="X296" s="157"/>
      <c r="Y296" s="157"/>
      <c r="Z296" s="157"/>
      <c r="AA296" s="162"/>
      <c r="AT296" s="163" t="s">
        <v>152</v>
      </c>
      <c r="AU296" s="163" t="s">
        <v>99</v>
      </c>
      <c r="AV296" s="10" t="s">
        <v>99</v>
      </c>
      <c r="AW296" s="10" t="s">
        <v>37</v>
      </c>
      <c r="AX296" s="10" t="s">
        <v>80</v>
      </c>
      <c r="AY296" s="163" t="s">
        <v>144</v>
      </c>
    </row>
    <row r="297" spans="2:65" s="11" customFormat="1" ht="22.5" customHeight="1" x14ac:dyDescent="0.3">
      <c r="B297" s="164"/>
      <c r="C297" s="165"/>
      <c r="D297" s="165"/>
      <c r="E297" s="166" t="s">
        <v>19</v>
      </c>
      <c r="F297" s="254" t="s">
        <v>155</v>
      </c>
      <c r="G297" s="255"/>
      <c r="H297" s="255"/>
      <c r="I297" s="255"/>
      <c r="J297" s="165"/>
      <c r="K297" s="167">
        <v>45.643000000000001</v>
      </c>
      <c r="L297" s="165"/>
      <c r="M297" s="165"/>
      <c r="N297" s="165"/>
      <c r="O297" s="165"/>
      <c r="P297" s="165"/>
      <c r="Q297" s="165"/>
      <c r="R297" s="168"/>
      <c r="T297" s="169"/>
      <c r="U297" s="165"/>
      <c r="V297" s="165"/>
      <c r="W297" s="165"/>
      <c r="X297" s="165"/>
      <c r="Y297" s="165"/>
      <c r="Z297" s="165"/>
      <c r="AA297" s="170"/>
      <c r="AT297" s="171" t="s">
        <v>152</v>
      </c>
      <c r="AU297" s="171" t="s">
        <v>99</v>
      </c>
      <c r="AV297" s="11" t="s">
        <v>149</v>
      </c>
      <c r="AW297" s="11" t="s">
        <v>37</v>
      </c>
      <c r="AX297" s="11" t="s">
        <v>21</v>
      </c>
      <c r="AY297" s="171" t="s">
        <v>144</v>
      </c>
    </row>
    <row r="298" spans="2:65" s="1" customFormat="1" ht="31.5" customHeight="1" x14ac:dyDescent="0.3">
      <c r="B298" s="32"/>
      <c r="C298" s="148" t="s">
        <v>478</v>
      </c>
      <c r="D298" s="148" t="s">
        <v>145</v>
      </c>
      <c r="E298" s="149" t="s">
        <v>539</v>
      </c>
      <c r="F298" s="248" t="s">
        <v>540</v>
      </c>
      <c r="G298" s="249"/>
      <c r="H298" s="249"/>
      <c r="I298" s="249"/>
      <c r="J298" s="150" t="s">
        <v>148</v>
      </c>
      <c r="K298" s="151">
        <v>65.570999999999998</v>
      </c>
      <c r="L298" s="274"/>
      <c r="M298" s="275"/>
      <c r="N298" s="250">
        <f>ROUND(L298*K298,2)</f>
        <v>0</v>
      </c>
      <c r="O298" s="249"/>
      <c r="P298" s="249"/>
      <c r="Q298" s="249"/>
      <c r="R298" s="34"/>
      <c r="T298" s="152" t="s">
        <v>19</v>
      </c>
      <c r="U298" s="41" t="s">
        <v>45</v>
      </c>
      <c r="V298" s="153">
        <v>1.2E-2</v>
      </c>
      <c r="W298" s="153">
        <f>V298*K298</f>
        <v>0.786852</v>
      </c>
      <c r="X298" s="153">
        <v>0</v>
      </c>
      <c r="Y298" s="153">
        <f>X298*K298</f>
        <v>0</v>
      </c>
      <c r="Z298" s="153">
        <v>0</v>
      </c>
      <c r="AA298" s="154">
        <f>Z298*K298</f>
        <v>0</v>
      </c>
      <c r="AR298" s="18" t="s">
        <v>225</v>
      </c>
      <c r="AT298" s="18" t="s">
        <v>145</v>
      </c>
      <c r="AU298" s="18" t="s">
        <v>99</v>
      </c>
      <c r="AY298" s="18" t="s">
        <v>144</v>
      </c>
      <c r="BE298" s="155">
        <f>IF(U298="základní",N298,0)</f>
        <v>0</v>
      </c>
      <c r="BF298" s="155">
        <f>IF(U298="snížená",N298,0)</f>
        <v>0</v>
      </c>
      <c r="BG298" s="155">
        <f>IF(U298="zákl. přenesená",N298,0)</f>
        <v>0</v>
      </c>
      <c r="BH298" s="155">
        <f>IF(U298="sníž. přenesená",N298,0)</f>
        <v>0</v>
      </c>
      <c r="BI298" s="155">
        <f>IF(U298="nulová",N298,0)</f>
        <v>0</v>
      </c>
      <c r="BJ298" s="18" t="s">
        <v>21</v>
      </c>
      <c r="BK298" s="155">
        <f>ROUND(L298*K298,2)</f>
        <v>0</v>
      </c>
      <c r="BL298" s="18" t="s">
        <v>225</v>
      </c>
      <c r="BM298" s="18" t="s">
        <v>841</v>
      </c>
    </row>
    <row r="299" spans="2:65" s="10" customFormat="1" ht="31.5" customHeight="1" x14ac:dyDescent="0.3">
      <c r="B299" s="156"/>
      <c r="C299" s="157"/>
      <c r="D299" s="157"/>
      <c r="E299" s="158" t="s">
        <v>19</v>
      </c>
      <c r="F299" s="251" t="s">
        <v>819</v>
      </c>
      <c r="G299" s="252"/>
      <c r="H299" s="252"/>
      <c r="I299" s="252"/>
      <c r="J299" s="157"/>
      <c r="K299" s="159">
        <v>65.570999999999998</v>
      </c>
      <c r="L299" s="157"/>
      <c r="M299" s="157"/>
      <c r="N299" s="157"/>
      <c r="O299" s="157"/>
      <c r="P299" s="157"/>
      <c r="Q299" s="157"/>
      <c r="R299" s="160"/>
      <c r="T299" s="161"/>
      <c r="U299" s="157"/>
      <c r="V299" s="157"/>
      <c r="W299" s="157"/>
      <c r="X299" s="157"/>
      <c r="Y299" s="157"/>
      <c r="Z299" s="157"/>
      <c r="AA299" s="162"/>
      <c r="AT299" s="163" t="s">
        <v>152</v>
      </c>
      <c r="AU299" s="163" t="s">
        <v>99</v>
      </c>
      <c r="AV299" s="10" t="s">
        <v>99</v>
      </c>
      <c r="AW299" s="10" t="s">
        <v>37</v>
      </c>
      <c r="AX299" s="10" t="s">
        <v>21</v>
      </c>
      <c r="AY299" s="163" t="s">
        <v>144</v>
      </c>
    </row>
    <row r="300" spans="2:65" s="1" customFormat="1" ht="31.5" customHeight="1" x14ac:dyDescent="0.3">
      <c r="B300" s="32"/>
      <c r="C300" s="148" t="s">
        <v>483</v>
      </c>
      <c r="D300" s="148" t="s">
        <v>145</v>
      </c>
      <c r="E300" s="149" t="s">
        <v>544</v>
      </c>
      <c r="F300" s="248" t="s">
        <v>545</v>
      </c>
      <c r="G300" s="249"/>
      <c r="H300" s="249"/>
      <c r="I300" s="249"/>
      <c r="J300" s="150" t="s">
        <v>148</v>
      </c>
      <c r="K300" s="151">
        <v>15.965999999999999</v>
      </c>
      <c r="L300" s="274"/>
      <c r="M300" s="275"/>
      <c r="N300" s="250">
        <f>ROUND(L300*K300,2)</f>
        <v>0</v>
      </c>
      <c r="O300" s="249"/>
      <c r="P300" s="249"/>
      <c r="Q300" s="249"/>
      <c r="R300" s="34"/>
      <c r="T300" s="152" t="s">
        <v>19</v>
      </c>
      <c r="U300" s="41" t="s">
        <v>45</v>
      </c>
      <c r="V300" s="153">
        <v>1.7000000000000001E-2</v>
      </c>
      <c r="W300" s="153">
        <f>V300*K300</f>
        <v>0.271422</v>
      </c>
      <c r="X300" s="153">
        <v>0</v>
      </c>
      <c r="Y300" s="153">
        <f>X300*K300</f>
        <v>0</v>
      </c>
      <c r="Z300" s="153">
        <v>0</v>
      </c>
      <c r="AA300" s="154">
        <f>Z300*K300</f>
        <v>0</v>
      </c>
      <c r="AR300" s="18" t="s">
        <v>225</v>
      </c>
      <c r="AT300" s="18" t="s">
        <v>145</v>
      </c>
      <c r="AU300" s="18" t="s">
        <v>99</v>
      </c>
      <c r="AY300" s="18" t="s">
        <v>144</v>
      </c>
      <c r="BE300" s="155">
        <f>IF(U300="základní",N300,0)</f>
        <v>0</v>
      </c>
      <c r="BF300" s="155">
        <f>IF(U300="snížená",N300,0)</f>
        <v>0</v>
      </c>
      <c r="BG300" s="155">
        <f>IF(U300="zákl. přenesená",N300,0)</f>
        <v>0</v>
      </c>
      <c r="BH300" s="155">
        <f>IF(U300="sníž. přenesená",N300,0)</f>
        <v>0</v>
      </c>
      <c r="BI300" s="155">
        <f>IF(U300="nulová",N300,0)</f>
        <v>0</v>
      </c>
      <c r="BJ300" s="18" t="s">
        <v>21</v>
      </c>
      <c r="BK300" s="155">
        <f>ROUND(L300*K300,2)</f>
        <v>0</v>
      </c>
      <c r="BL300" s="18" t="s">
        <v>225</v>
      </c>
      <c r="BM300" s="18" t="s">
        <v>842</v>
      </c>
    </row>
    <row r="301" spans="2:65" s="10" customFormat="1" ht="22.5" customHeight="1" x14ac:dyDescent="0.3">
      <c r="B301" s="156"/>
      <c r="C301" s="157"/>
      <c r="D301" s="157"/>
      <c r="E301" s="158" t="s">
        <v>19</v>
      </c>
      <c r="F301" s="251" t="s">
        <v>843</v>
      </c>
      <c r="G301" s="252"/>
      <c r="H301" s="252"/>
      <c r="I301" s="252"/>
      <c r="J301" s="157"/>
      <c r="K301" s="159">
        <v>15.965999999999999</v>
      </c>
      <c r="L301" s="157"/>
      <c r="M301" s="157"/>
      <c r="N301" s="157"/>
      <c r="O301" s="157"/>
      <c r="P301" s="157"/>
      <c r="Q301" s="157"/>
      <c r="R301" s="160"/>
      <c r="T301" s="161"/>
      <c r="U301" s="157"/>
      <c r="V301" s="157"/>
      <c r="W301" s="157"/>
      <c r="X301" s="157"/>
      <c r="Y301" s="157"/>
      <c r="Z301" s="157"/>
      <c r="AA301" s="162"/>
      <c r="AT301" s="163" t="s">
        <v>152</v>
      </c>
      <c r="AU301" s="163" t="s">
        <v>99</v>
      </c>
      <c r="AV301" s="10" t="s">
        <v>99</v>
      </c>
      <c r="AW301" s="10" t="s">
        <v>37</v>
      </c>
      <c r="AX301" s="10" t="s">
        <v>21</v>
      </c>
      <c r="AY301" s="163" t="s">
        <v>144</v>
      </c>
    </row>
    <row r="302" spans="2:65" s="1" customFormat="1" ht="22.5" customHeight="1" x14ac:dyDescent="0.3">
      <c r="B302" s="32"/>
      <c r="C302" s="180" t="s">
        <v>488</v>
      </c>
      <c r="D302" s="180" t="s">
        <v>239</v>
      </c>
      <c r="E302" s="181" t="s">
        <v>549</v>
      </c>
      <c r="F302" s="258" t="s">
        <v>550</v>
      </c>
      <c r="G302" s="259"/>
      <c r="H302" s="259"/>
      <c r="I302" s="259"/>
      <c r="J302" s="182" t="s">
        <v>148</v>
      </c>
      <c r="K302" s="183">
        <v>85.614000000000004</v>
      </c>
      <c r="L302" s="276"/>
      <c r="M302" s="277"/>
      <c r="N302" s="260">
        <f>ROUND(L302*K302,2)</f>
        <v>0</v>
      </c>
      <c r="O302" s="249"/>
      <c r="P302" s="249"/>
      <c r="Q302" s="249"/>
      <c r="R302" s="34"/>
      <c r="T302" s="152" t="s">
        <v>19</v>
      </c>
      <c r="U302" s="41" t="s">
        <v>45</v>
      </c>
      <c r="V302" s="153">
        <v>0</v>
      </c>
      <c r="W302" s="153">
        <f>V302*K302</f>
        <v>0</v>
      </c>
      <c r="X302" s="153">
        <v>0</v>
      </c>
      <c r="Y302" s="153">
        <f>X302*K302</f>
        <v>0</v>
      </c>
      <c r="Z302" s="153">
        <v>0</v>
      </c>
      <c r="AA302" s="154">
        <f>Z302*K302</f>
        <v>0</v>
      </c>
      <c r="AR302" s="18" t="s">
        <v>242</v>
      </c>
      <c r="AT302" s="18" t="s">
        <v>239</v>
      </c>
      <c r="AU302" s="18" t="s">
        <v>99</v>
      </c>
      <c r="AY302" s="18" t="s">
        <v>144</v>
      </c>
      <c r="BE302" s="155">
        <f>IF(U302="základní",N302,0)</f>
        <v>0</v>
      </c>
      <c r="BF302" s="155">
        <f>IF(U302="snížená",N302,0)</f>
        <v>0</v>
      </c>
      <c r="BG302" s="155">
        <f>IF(U302="zákl. přenesená",N302,0)</f>
        <v>0</v>
      </c>
      <c r="BH302" s="155">
        <f>IF(U302="sníž. přenesená",N302,0)</f>
        <v>0</v>
      </c>
      <c r="BI302" s="155">
        <f>IF(U302="nulová",N302,0)</f>
        <v>0</v>
      </c>
      <c r="BJ302" s="18" t="s">
        <v>21</v>
      </c>
      <c r="BK302" s="155">
        <f>ROUND(L302*K302,2)</f>
        <v>0</v>
      </c>
      <c r="BL302" s="18" t="s">
        <v>225</v>
      </c>
      <c r="BM302" s="18" t="s">
        <v>844</v>
      </c>
    </row>
    <row r="303" spans="2:65" s="10" customFormat="1" ht="31.5" customHeight="1" x14ac:dyDescent="0.3">
      <c r="B303" s="156"/>
      <c r="C303" s="157"/>
      <c r="D303" s="157"/>
      <c r="E303" s="158" t="s">
        <v>19</v>
      </c>
      <c r="F303" s="251" t="s">
        <v>819</v>
      </c>
      <c r="G303" s="252"/>
      <c r="H303" s="252"/>
      <c r="I303" s="252"/>
      <c r="J303" s="157"/>
      <c r="K303" s="159">
        <v>65.570999999999998</v>
      </c>
      <c r="L303" s="157"/>
      <c r="M303" s="157"/>
      <c r="N303" s="157"/>
      <c r="O303" s="157"/>
      <c r="P303" s="157"/>
      <c r="Q303" s="157"/>
      <c r="R303" s="160"/>
      <c r="T303" s="161"/>
      <c r="U303" s="157"/>
      <c r="V303" s="157"/>
      <c r="W303" s="157"/>
      <c r="X303" s="157"/>
      <c r="Y303" s="157"/>
      <c r="Z303" s="157"/>
      <c r="AA303" s="162"/>
      <c r="AT303" s="163" t="s">
        <v>152</v>
      </c>
      <c r="AU303" s="163" t="s">
        <v>99</v>
      </c>
      <c r="AV303" s="10" t="s">
        <v>99</v>
      </c>
      <c r="AW303" s="10" t="s">
        <v>37</v>
      </c>
      <c r="AX303" s="10" t="s">
        <v>80</v>
      </c>
      <c r="AY303" s="163" t="s">
        <v>144</v>
      </c>
    </row>
    <row r="304" spans="2:65" s="10" customFormat="1" ht="22.5" customHeight="1" x14ac:dyDescent="0.3">
      <c r="B304" s="156"/>
      <c r="C304" s="157"/>
      <c r="D304" s="157"/>
      <c r="E304" s="158" t="s">
        <v>19</v>
      </c>
      <c r="F304" s="253" t="s">
        <v>843</v>
      </c>
      <c r="G304" s="252"/>
      <c r="H304" s="252"/>
      <c r="I304" s="252"/>
      <c r="J304" s="157"/>
      <c r="K304" s="159">
        <v>15.965999999999999</v>
      </c>
      <c r="L304" s="157"/>
      <c r="M304" s="157"/>
      <c r="N304" s="157"/>
      <c r="O304" s="157"/>
      <c r="P304" s="157"/>
      <c r="Q304" s="157"/>
      <c r="R304" s="160"/>
      <c r="T304" s="161"/>
      <c r="U304" s="157"/>
      <c r="V304" s="157"/>
      <c r="W304" s="157"/>
      <c r="X304" s="157"/>
      <c r="Y304" s="157"/>
      <c r="Z304" s="157"/>
      <c r="AA304" s="162"/>
      <c r="AT304" s="163" t="s">
        <v>152</v>
      </c>
      <c r="AU304" s="163" t="s">
        <v>99</v>
      </c>
      <c r="AV304" s="10" t="s">
        <v>99</v>
      </c>
      <c r="AW304" s="10" t="s">
        <v>37</v>
      </c>
      <c r="AX304" s="10" t="s">
        <v>80</v>
      </c>
      <c r="AY304" s="163" t="s">
        <v>144</v>
      </c>
    </row>
    <row r="305" spans="2:65" s="11" customFormat="1" ht="22.5" customHeight="1" x14ac:dyDescent="0.3">
      <c r="B305" s="164"/>
      <c r="C305" s="165"/>
      <c r="D305" s="165"/>
      <c r="E305" s="166" t="s">
        <v>19</v>
      </c>
      <c r="F305" s="254" t="s">
        <v>155</v>
      </c>
      <c r="G305" s="255"/>
      <c r="H305" s="255"/>
      <c r="I305" s="255"/>
      <c r="J305" s="165"/>
      <c r="K305" s="167">
        <v>81.537000000000006</v>
      </c>
      <c r="L305" s="165"/>
      <c r="M305" s="165"/>
      <c r="N305" s="165"/>
      <c r="O305" s="165"/>
      <c r="P305" s="165"/>
      <c r="Q305" s="165"/>
      <c r="R305" s="168"/>
      <c r="T305" s="169"/>
      <c r="U305" s="165"/>
      <c r="V305" s="165"/>
      <c r="W305" s="165"/>
      <c r="X305" s="165"/>
      <c r="Y305" s="165"/>
      <c r="Z305" s="165"/>
      <c r="AA305" s="170"/>
      <c r="AT305" s="171" t="s">
        <v>152</v>
      </c>
      <c r="AU305" s="171" t="s">
        <v>99</v>
      </c>
      <c r="AV305" s="11" t="s">
        <v>149</v>
      </c>
      <c r="AW305" s="11" t="s">
        <v>37</v>
      </c>
      <c r="AX305" s="11" t="s">
        <v>21</v>
      </c>
      <c r="AY305" s="171" t="s">
        <v>144</v>
      </c>
    </row>
    <row r="306" spans="2:65" s="1" customFormat="1" ht="31.5" customHeight="1" x14ac:dyDescent="0.3">
      <c r="B306" s="32"/>
      <c r="C306" s="148" t="s">
        <v>492</v>
      </c>
      <c r="D306" s="148" t="s">
        <v>145</v>
      </c>
      <c r="E306" s="149" t="s">
        <v>553</v>
      </c>
      <c r="F306" s="248" t="s">
        <v>554</v>
      </c>
      <c r="G306" s="249"/>
      <c r="H306" s="249"/>
      <c r="I306" s="249"/>
      <c r="J306" s="150" t="s">
        <v>148</v>
      </c>
      <c r="K306" s="151">
        <v>154.38399999999999</v>
      </c>
      <c r="L306" s="274"/>
      <c r="M306" s="275"/>
      <c r="N306" s="250">
        <f>ROUND(L306*K306,2)</f>
        <v>0</v>
      </c>
      <c r="O306" s="249"/>
      <c r="P306" s="249"/>
      <c r="Q306" s="249"/>
      <c r="R306" s="34"/>
      <c r="T306" s="152" t="s">
        <v>19</v>
      </c>
      <c r="U306" s="41" t="s">
        <v>45</v>
      </c>
      <c r="V306" s="153">
        <v>6.8000000000000005E-2</v>
      </c>
      <c r="W306" s="153">
        <f>V306*K306</f>
        <v>10.498111999999999</v>
      </c>
      <c r="X306" s="153">
        <v>2.9E-4</v>
      </c>
      <c r="Y306" s="153">
        <f>X306*K306</f>
        <v>4.4771359999999996E-2</v>
      </c>
      <c r="Z306" s="153">
        <v>0</v>
      </c>
      <c r="AA306" s="154">
        <f>Z306*K306</f>
        <v>0</v>
      </c>
      <c r="AR306" s="18" t="s">
        <v>225</v>
      </c>
      <c r="AT306" s="18" t="s">
        <v>145</v>
      </c>
      <c r="AU306" s="18" t="s">
        <v>99</v>
      </c>
      <c r="AY306" s="18" t="s">
        <v>144</v>
      </c>
      <c r="BE306" s="155">
        <f>IF(U306="základní",N306,0)</f>
        <v>0</v>
      </c>
      <c r="BF306" s="155">
        <f>IF(U306="snížená",N306,0)</f>
        <v>0</v>
      </c>
      <c r="BG306" s="155">
        <f>IF(U306="zákl. přenesená",N306,0)</f>
        <v>0</v>
      </c>
      <c r="BH306" s="155">
        <f>IF(U306="sníž. přenesená",N306,0)</f>
        <v>0</v>
      </c>
      <c r="BI306" s="155">
        <f>IF(U306="nulová",N306,0)</f>
        <v>0</v>
      </c>
      <c r="BJ306" s="18" t="s">
        <v>21</v>
      </c>
      <c r="BK306" s="155">
        <f>ROUND(L306*K306,2)</f>
        <v>0</v>
      </c>
      <c r="BL306" s="18" t="s">
        <v>225</v>
      </c>
      <c r="BM306" s="18" t="s">
        <v>845</v>
      </c>
    </row>
    <row r="307" spans="2:65" s="10" customFormat="1" ht="22.5" customHeight="1" x14ac:dyDescent="0.3">
      <c r="B307" s="156"/>
      <c r="C307" s="157"/>
      <c r="D307" s="157"/>
      <c r="E307" s="158" t="s">
        <v>19</v>
      </c>
      <c r="F307" s="251" t="s">
        <v>739</v>
      </c>
      <c r="G307" s="252"/>
      <c r="H307" s="252"/>
      <c r="I307" s="252"/>
      <c r="J307" s="157"/>
      <c r="K307" s="159">
        <v>75.296999999999997</v>
      </c>
      <c r="L307" s="157"/>
      <c r="M307" s="157"/>
      <c r="N307" s="157"/>
      <c r="O307" s="157"/>
      <c r="P307" s="157"/>
      <c r="Q307" s="157"/>
      <c r="R307" s="160"/>
      <c r="T307" s="161"/>
      <c r="U307" s="157"/>
      <c r="V307" s="157"/>
      <c r="W307" s="157"/>
      <c r="X307" s="157"/>
      <c r="Y307" s="157"/>
      <c r="Z307" s="157"/>
      <c r="AA307" s="162"/>
      <c r="AT307" s="163" t="s">
        <v>152</v>
      </c>
      <c r="AU307" s="163" t="s">
        <v>99</v>
      </c>
      <c r="AV307" s="10" t="s">
        <v>99</v>
      </c>
      <c r="AW307" s="10" t="s">
        <v>37</v>
      </c>
      <c r="AX307" s="10" t="s">
        <v>80</v>
      </c>
      <c r="AY307" s="163" t="s">
        <v>144</v>
      </c>
    </row>
    <row r="308" spans="2:65" s="10" customFormat="1" ht="22.5" customHeight="1" x14ac:dyDescent="0.3">
      <c r="B308" s="156"/>
      <c r="C308" s="157"/>
      <c r="D308" s="157"/>
      <c r="E308" s="158" t="s">
        <v>19</v>
      </c>
      <c r="F308" s="253" t="s">
        <v>740</v>
      </c>
      <c r="G308" s="252"/>
      <c r="H308" s="252"/>
      <c r="I308" s="252"/>
      <c r="J308" s="157"/>
      <c r="K308" s="159">
        <v>-15.965999999999999</v>
      </c>
      <c r="L308" s="157"/>
      <c r="M308" s="157"/>
      <c r="N308" s="157"/>
      <c r="O308" s="157"/>
      <c r="P308" s="157"/>
      <c r="Q308" s="157"/>
      <c r="R308" s="160"/>
      <c r="T308" s="161"/>
      <c r="U308" s="157"/>
      <c r="V308" s="157"/>
      <c r="W308" s="157"/>
      <c r="X308" s="157"/>
      <c r="Y308" s="157"/>
      <c r="Z308" s="157"/>
      <c r="AA308" s="162"/>
      <c r="AT308" s="163" t="s">
        <v>152</v>
      </c>
      <c r="AU308" s="163" t="s">
        <v>99</v>
      </c>
      <c r="AV308" s="10" t="s">
        <v>99</v>
      </c>
      <c r="AW308" s="10" t="s">
        <v>37</v>
      </c>
      <c r="AX308" s="10" t="s">
        <v>80</v>
      </c>
      <c r="AY308" s="163" t="s">
        <v>144</v>
      </c>
    </row>
    <row r="309" spans="2:65" s="10" customFormat="1" ht="22.5" customHeight="1" x14ac:dyDescent="0.3">
      <c r="B309" s="156"/>
      <c r="C309" s="157"/>
      <c r="D309" s="157"/>
      <c r="E309" s="158" t="s">
        <v>19</v>
      </c>
      <c r="F309" s="253" t="s">
        <v>741</v>
      </c>
      <c r="G309" s="252"/>
      <c r="H309" s="252"/>
      <c r="I309" s="252"/>
      <c r="J309" s="157"/>
      <c r="K309" s="159">
        <v>4.2720000000000002</v>
      </c>
      <c r="L309" s="157"/>
      <c r="M309" s="157"/>
      <c r="N309" s="157"/>
      <c r="O309" s="157"/>
      <c r="P309" s="157"/>
      <c r="Q309" s="157"/>
      <c r="R309" s="160"/>
      <c r="T309" s="161"/>
      <c r="U309" s="157"/>
      <c r="V309" s="157"/>
      <c r="W309" s="157"/>
      <c r="X309" s="157"/>
      <c r="Y309" s="157"/>
      <c r="Z309" s="157"/>
      <c r="AA309" s="162"/>
      <c r="AT309" s="163" t="s">
        <v>152</v>
      </c>
      <c r="AU309" s="163" t="s">
        <v>99</v>
      </c>
      <c r="AV309" s="10" t="s">
        <v>99</v>
      </c>
      <c r="AW309" s="10" t="s">
        <v>37</v>
      </c>
      <c r="AX309" s="10" t="s">
        <v>80</v>
      </c>
      <c r="AY309" s="163" t="s">
        <v>144</v>
      </c>
    </row>
    <row r="310" spans="2:65" s="10" customFormat="1" ht="22.5" customHeight="1" x14ac:dyDescent="0.3">
      <c r="B310" s="156"/>
      <c r="C310" s="157"/>
      <c r="D310" s="157"/>
      <c r="E310" s="158" t="s">
        <v>19</v>
      </c>
      <c r="F310" s="253" t="s">
        <v>766</v>
      </c>
      <c r="G310" s="252"/>
      <c r="H310" s="252"/>
      <c r="I310" s="252"/>
      <c r="J310" s="157"/>
      <c r="K310" s="159">
        <v>22.954999999999998</v>
      </c>
      <c r="L310" s="157"/>
      <c r="M310" s="157"/>
      <c r="N310" s="157"/>
      <c r="O310" s="157"/>
      <c r="P310" s="157"/>
      <c r="Q310" s="157"/>
      <c r="R310" s="160"/>
      <c r="T310" s="161"/>
      <c r="U310" s="157"/>
      <c r="V310" s="157"/>
      <c r="W310" s="157"/>
      <c r="X310" s="157"/>
      <c r="Y310" s="157"/>
      <c r="Z310" s="157"/>
      <c r="AA310" s="162"/>
      <c r="AT310" s="163" t="s">
        <v>152</v>
      </c>
      <c r="AU310" s="163" t="s">
        <v>99</v>
      </c>
      <c r="AV310" s="10" t="s">
        <v>99</v>
      </c>
      <c r="AW310" s="10" t="s">
        <v>37</v>
      </c>
      <c r="AX310" s="10" t="s">
        <v>80</v>
      </c>
      <c r="AY310" s="163" t="s">
        <v>144</v>
      </c>
    </row>
    <row r="311" spans="2:65" s="10" customFormat="1" ht="22.5" customHeight="1" x14ac:dyDescent="0.3">
      <c r="B311" s="156"/>
      <c r="C311" s="157"/>
      <c r="D311" s="157"/>
      <c r="E311" s="158" t="s">
        <v>19</v>
      </c>
      <c r="F311" s="253" t="s">
        <v>846</v>
      </c>
      <c r="G311" s="252"/>
      <c r="H311" s="252"/>
      <c r="I311" s="252"/>
      <c r="J311" s="157"/>
      <c r="K311" s="159">
        <v>67.825999999999993</v>
      </c>
      <c r="L311" s="157"/>
      <c r="M311" s="157"/>
      <c r="N311" s="157"/>
      <c r="O311" s="157"/>
      <c r="P311" s="157"/>
      <c r="Q311" s="157"/>
      <c r="R311" s="160"/>
      <c r="T311" s="161"/>
      <c r="U311" s="157"/>
      <c r="V311" s="157"/>
      <c r="W311" s="157"/>
      <c r="X311" s="157"/>
      <c r="Y311" s="157"/>
      <c r="Z311" s="157"/>
      <c r="AA311" s="162"/>
      <c r="AT311" s="163" t="s">
        <v>152</v>
      </c>
      <c r="AU311" s="163" t="s">
        <v>99</v>
      </c>
      <c r="AV311" s="10" t="s">
        <v>99</v>
      </c>
      <c r="AW311" s="10" t="s">
        <v>37</v>
      </c>
      <c r="AX311" s="10" t="s">
        <v>80</v>
      </c>
      <c r="AY311" s="163" t="s">
        <v>144</v>
      </c>
    </row>
    <row r="312" spans="2:65" s="11" customFormat="1" ht="22.5" customHeight="1" x14ac:dyDescent="0.3">
      <c r="B312" s="164"/>
      <c r="C312" s="165"/>
      <c r="D312" s="165"/>
      <c r="E312" s="166" t="s">
        <v>19</v>
      </c>
      <c r="F312" s="254" t="s">
        <v>155</v>
      </c>
      <c r="G312" s="255"/>
      <c r="H312" s="255"/>
      <c r="I312" s="255"/>
      <c r="J312" s="165"/>
      <c r="K312" s="167">
        <v>154.38399999999999</v>
      </c>
      <c r="L312" s="165"/>
      <c r="M312" s="165"/>
      <c r="N312" s="165"/>
      <c r="O312" s="165"/>
      <c r="P312" s="165"/>
      <c r="Q312" s="165"/>
      <c r="R312" s="168"/>
      <c r="T312" s="192"/>
      <c r="U312" s="193"/>
      <c r="V312" s="193"/>
      <c r="W312" s="193"/>
      <c r="X312" s="193"/>
      <c r="Y312" s="193"/>
      <c r="Z312" s="193"/>
      <c r="AA312" s="194"/>
      <c r="AT312" s="171" t="s">
        <v>152</v>
      </c>
      <c r="AU312" s="171" t="s">
        <v>99</v>
      </c>
      <c r="AV312" s="11" t="s">
        <v>149</v>
      </c>
      <c r="AW312" s="11" t="s">
        <v>37</v>
      </c>
      <c r="AX312" s="11" t="s">
        <v>21</v>
      </c>
      <c r="AY312" s="171" t="s">
        <v>144</v>
      </c>
    </row>
    <row r="313" spans="2:65" s="1" customFormat="1" ht="6.95" customHeight="1" x14ac:dyDescent="0.3">
      <c r="B313" s="56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8"/>
    </row>
  </sheetData>
  <sheetProtection algorithmName="SHA-512" hashValue="Nq6vI4JwAOeEX+UmNIRzskjbw4tTh1vjWq6PaLWSfTd729jZqKRGjJopW4tqHJdZInJ8xd402iNIzFaPZFmNCA==" saltValue="axpaq9QcYDoE8aLfzJtKDA==" spinCount="100000" sheet="1" objects="1" scenarios="1"/>
  <mergeCells count="408">
    <mergeCell ref="H1:K1"/>
    <mergeCell ref="S2:AC2"/>
    <mergeCell ref="F311:I311"/>
    <mergeCell ref="F312:I312"/>
    <mergeCell ref="N124:Q124"/>
    <mergeCell ref="N125:Q125"/>
    <mergeCell ref="N126:Q126"/>
    <mergeCell ref="N146:Q146"/>
    <mergeCell ref="N155:Q155"/>
    <mergeCell ref="N163:Q163"/>
    <mergeCell ref="N166:Q166"/>
    <mergeCell ref="N167:Q167"/>
    <mergeCell ref="N176:Q176"/>
    <mergeCell ref="N179:Q179"/>
    <mergeCell ref="N188:Q188"/>
    <mergeCell ref="N204:Q204"/>
    <mergeCell ref="N216:Q216"/>
    <mergeCell ref="N232:Q232"/>
    <mergeCell ref="N255:Q255"/>
    <mergeCell ref="N280:Q280"/>
    <mergeCell ref="F304:I304"/>
    <mergeCell ref="F305:I305"/>
    <mergeCell ref="F306:I306"/>
    <mergeCell ref="L306:M306"/>
    <mergeCell ref="N306:Q306"/>
    <mergeCell ref="F307:I307"/>
    <mergeCell ref="F308:I308"/>
    <mergeCell ref="F309:I309"/>
    <mergeCell ref="F310:I310"/>
    <mergeCell ref="F299:I299"/>
    <mergeCell ref="F300:I300"/>
    <mergeCell ref="L300:M300"/>
    <mergeCell ref="N300:Q300"/>
    <mergeCell ref="F301:I301"/>
    <mergeCell ref="F302:I302"/>
    <mergeCell ref="L302:M302"/>
    <mergeCell ref="N302:Q302"/>
    <mergeCell ref="F303:I303"/>
    <mergeCell ref="F292:I292"/>
    <mergeCell ref="L292:M292"/>
    <mergeCell ref="N292:Q292"/>
    <mergeCell ref="F293:I293"/>
    <mergeCell ref="F294:I294"/>
    <mergeCell ref="F295:I295"/>
    <mergeCell ref="F296:I296"/>
    <mergeCell ref="F297:I297"/>
    <mergeCell ref="F298:I298"/>
    <mergeCell ref="L298:M298"/>
    <mergeCell ref="N298:Q298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F291:I291"/>
    <mergeCell ref="F277:I277"/>
    <mergeCell ref="F278:I278"/>
    <mergeCell ref="F279:I279"/>
    <mergeCell ref="F281:I281"/>
    <mergeCell ref="L281:M281"/>
    <mergeCell ref="N281:Q281"/>
    <mergeCell ref="F282:I282"/>
    <mergeCell ref="F283:I283"/>
    <mergeCell ref="F284:I284"/>
    <mergeCell ref="F270:I270"/>
    <mergeCell ref="F271:I271"/>
    <mergeCell ref="F272:I272"/>
    <mergeCell ref="F273:I273"/>
    <mergeCell ref="F274:I274"/>
    <mergeCell ref="L274:M274"/>
    <mergeCell ref="N274:Q274"/>
    <mergeCell ref="F275:I275"/>
    <mergeCell ref="F276:I276"/>
    <mergeCell ref="F263:I263"/>
    <mergeCell ref="F264:I264"/>
    <mergeCell ref="F265:I265"/>
    <mergeCell ref="F266:I266"/>
    <mergeCell ref="F267:I267"/>
    <mergeCell ref="F268:I268"/>
    <mergeCell ref="L268:M268"/>
    <mergeCell ref="N268:Q268"/>
    <mergeCell ref="F269:I269"/>
    <mergeCell ref="F256:I256"/>
    <mergeCell ref="L256:M256"/>
    <mergeCell ref="N256:Q256"/>
    <mergeCell ref="F257:I257"/>
    <mergeCell ref="F258:I258"/>
    <mergeCell ref="F259:I259"/>
    <mergeCell ref="F260:I260"/>
    <mergeCell ref="F261:I261"/>
    <mergeCell ref="F262:I262"/>
    <mergeCell ref="L262:M262"/>
    <mergeCell ref="N262:Q262"/>
    <mergeCell ref="F251:I251"/>
    <mergeCell ref="L251:M251"/>
    <mergeCell ref="N251:Q251"/>
    <mergeCell ref="F252:I252"/>
    <mergeCell ref="F253:I253"/>
    <mergeCell ref="L253:M253"/>
    <mergeCell ref="N253:Q253"/>
    <mergeCell ref="F254:I254"/>
    <mergeCell ref="L254:M254"/>
    <mergeCell ref="N254:Q254"/>
    <mergeCell ref="F244:I244"/>
    <mergeCell ref="F245:I245"/>
    <mergeCell ref="F246:I246"/>
    <mergeCell ref="F247:I247"/>
    <mergeCell ref="L247:M247"/>
    <mergeCell ref="N247:Q247"/>
    <mergeCell ref="F248:I248"/>
    <mergeCell ref="F249:I249"/>
    <mergeCell ref="F250:I250"/>
    <mergeCell ref="F239:I239"/>
    <mergeCell ref="L239:M239"/>
    <mergeCell ref="N239:Q239"/>
    <mergeCell ref="F240:I240"/>
    <mergeCell ref="F241:I241"/>
    <mergeCell ref="L241:M241"/>
    <mergeCell ref="N241:Q241"/>
    <mergeCell ref="F242:I242"/>
    <mergeCell ref="F243:I243"/>
    <mergeCell ref="L243:M243"/>
    <mergeCell ref="N243:Q243"/>
    <mergeCell ref="F234:I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F229:I229"/>
    <mergeCell ref="F230:I230"/>
    <mergeCell ref="L230:M230"/>
    <mergeCell ref="N230:Q230"/>
    <mergeCell ref="F231:I231"/>
    <mergeCell ref="L231:M231"/>
    <mergeCell ref="N231:Q231"/>
    <mergeCell ref="F233:I233"/>
    <mergeCell ref="L233:M233"/>
    <mergeCell ref="N233:Q233"/>
    <mergeCell ref="F224:I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L228:M228"/>
    <mergeCell ref="N228:Q228"/>
    <mergeCell ref="F220:I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5:I215"/>
    <mergeCell ref="L215:M215"/>
    <mergeCell ref="N215:Q215"/>
    <mergeCell ref="F217:I217"/>
    <mergeCell ref="L217:M217"/>
    <mergeCell ref="N217:Q217"/>
    <mergeCell ref="F218:I218"/>
    <mergeCell ref="F219:I219"/>
    <mergeCell ref="L219:M219"/>
    <mergeCell ref="N219:Q219"/>
    <mergeCell ref="F210:I210"/>
    <mergeCell ref="F211:I211"/>
    <mergeCell ref="L211:M211"/>
    <mergeCell ref="N211:Q211"/>
    <mergeCell ref="F212:I212"/>
    <mergeCell ref="F213:I213"/>
    <mergeCell ref="L213:M213"/>
    <mergeCell ref="N213:Q213"/>
    <mergeCell ref="F214:I214"/>
    <mergeCell ref="L214:M214"/>
    <mergeCell ref="N214:Q21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00:I200"/>
    <mergeCell ref="L200:M200"/>
    <mergeCell ref="N200:Q200"/>
    <mergeCell ref="F201:I201"/>
    <mergeCell ref="F202:I202"/>
    <mergeCell ref="L202:M202"/>
    <mergeCell ref="N202:Q202"/>
    <mergeCell ref="F203:I203"/>
    <mergeCell ref="L203:M203"/>
    <mergeCell ref="N203:Q203"/>
    <mergeCell ref="F195:I19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94:I194"/>
    <mergeCell ref="L194:M194"/>
    <mergeCell ref="N194:Q194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77:I177"/>
    <mergeCell ref="L177:M177"/>
    <mergeCell ref="N177:Q177"/>
    <mergeCell ref="F178:I178"/>
    <mergeCell ref="L178:M178"/>
    <mergeCell ref="N178:Q178"/>
    <mergeCell ref="F180:I180"/>
    <mergeCell ref="L180:M180"/>
    <mergeCell ref="N180:Q18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L175:M175"/>
    <mergeCell ref="N175:Q175"/>
    <mergeCell ref="F165:I165"/>
    <mergeCell ref="L165:M165"/>
    <mergeCell ref="N165:Q165"/>
    <mergeCell ref="F168:I168"/>
    <mergeCell ref="L168:M168"/>
    <mergeCell ref="N168:Q168"/>
    <mergeCell ref="F169:I169"/>
    <mergeCell ref="F170:I170"/>
    <mergeCell ref="L170:M170"/>
    <mergeCell ref="N170:Q170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3:I153"/>
    <mergeCell ref="L153:M153"/>
    <mergeCell ref="N153:Q153"/>
    <mergeCell ref="F154:I154"/>
    <mergeCell ref="F156:I156"/>
    <mergeCell ref="L156:M156"/>
    <mergeCell ref="N156:Q156"/>
    <mergeCell ref="F157:I157"/>
    <mergeCell ref="L157:M157"/>
    <mergeCell ref="N157:Q15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47:I147"/>
    <mergeCell ref="L147:M147"/>
    <mergeCell ref="N147:Q147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F141:I141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N98:Q98"/>
    <mergeCell ref="N99:Q99"/>
    <mergeCell ref="N100:Q100"/>
    <mergeCell ref="N101:Q101"/>
    <mergeCell ref="N102:Q102"/>
    <mergeCell ref="N103:Q103"/>
    <mergeCell ref="N105:Q105"/>
    <mergeCell ref="L107:Q107"/>
    <mergeCell ref="C113:Q11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pageMargins left="0.58333330000000005" right="0.58333330000000005" top="0.5" bottom="0.46666669999999999" header="0" footer="0"/>
  <pageSetup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stavby</vt:lpstr>
      <vt:lpstr>2.26 - Simulace mediálníc...</vt:lpstr>
      <vt:lpstr>5.27 - Multimediální inte...</vt:lpstr>
      <vt:lpstr>5.36 - Multimediální inte...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Lenovo-PC\Nenda</dc:creator>
  <cp:lastModifiedBy>Sitarčík</cp:lastModifiedBy>
  <dcterms:created xsi:type="dcterms:W3CDTF">2017-12-06T16:45:23Z</dcterms:created>
  <dcterms:modified xsi:type="dcterms:W3CDTF">2018-01-01T18:53:18Z</dcterms:modified>
</cp:coreProperties>
</file>