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Verejne_zakazky\Nefakultni\UKB_sprava\05_UKB - Oprava hydroizolace střechy A1\"/>
    </mc:Choice>
  </mc:AlternateContent>
  <bookViews>
    <workbookView xWindow="-120" yWindow="-120" windowWidth="29040" windowHeight="15990" activeTab="1"/>
  </bookViews>
  <sheets>
    <sheet name="Pokyny pro vyplnění" sheetId="11" r:id="rId1"/>
    <sheet name="Stavba" sheetId="1" r:id="rId2"/>
    <sheet name="VzorPolozky" sheetId="10" state="hidden" r:id="rId3"/>
    <sheet name="04 v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'04 v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'04 v Pol'!$A$1:$X$185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4" i="1" l="1"/>
  <c r="I63" i="1"/>
  <c r="I62" i="1"/>
  <c r="I61" i="1"/>
  <c r="I60" i="1"/>
  <c r="I59" i="1"/>
  <c r="I58" i="1"/>
  <c r="I57" i="1"/>
  <c r="I17" i="1" s="1"/>
  <c r="I56" i="1"/>
  <c r="I55" i="1"/>
  <c r="I54" i="1"/>
  <c r="I53" i="1"/>
  <c r="I52" i="1"/>
  <c r="I51" i="1"/>
  <c r="I50" i="1"/>
  <c r="I8" i="12"/>
  <c r="Q8" i="12"/>
  <c r="G9" i="12"/>
  <c r="G8" i="12" s="1"/>
  <c r="G175" i="12" s="1"/>
  <c r="I9" i="12"/>
  <c r="K9" i="12"/>
  <c r="K8" i="12" s="1"/>
  <c r="O9" i="12"/>
  <c r="O8" i="12" s="1"/>
  <c r="Q9" i="12"/>
  <c r="V9" i="12"/>
  <c r="V8" i="12" s="1"/>
  <c r="I10" i="12"/>
  <c r="Q10" i="12"/>
  <c r="G11" i="12"/>
  <c r="M11" i="12" s="1"/>
  <c r="M10" i="12" s="1"/>
  <c r="I11" i="12"/>
  <c r="K11" i="12"/>
  <c r="K10" i="12" s="1"/>
  <c r="O11" i="12"/>
  <c r="O10" i="12" s="1"/>
  <c r="Q11" i="12"/>
  <c r="V11" i="12"/>
  <c r="V10" i="12" s="1"/>
  <c r="I13" i="12"/>
  <c r="G14" i="12"/>
  <c r="I14" i="12"/>
  <c r="K14" i="12"/>
  <c r="K13" i="12" s="1"/>
  <c r="M14" i="12"/>
  <c r="O14" i="12"/>
  <c r="O13" i="12" s="1"/>
  <c r="Q14" i="12"/>
  <c r="V14" i="12"/>
  <c r="V13" i="12" s="1"/>
  <c r="G15" i="12"/>
  <c r="I15" i="12"/>
  <c r="K15" i="12"/>
  <c r="M15" i="12"/>
  <c r="O15" i="12"/>
  <c r="Q15" i="12"/>
  <c r="Q13" i="12" s="1"/>
  <c r="V15" i="12"/>
  <c r="G17" i="12"/>
  <c r="G13" i="12" s="1"/>
  <c r="I17" i="12"/>
  <c r="K17" i="12"/>
  <c r="O17" i="12"/>
  <c r="Q17" i="12"/>
  <c r="V17" i="12"/>
  <c r="I19" i="12"/>
  <c r="O19" i="12"/>
  <c r="Q19" i="12"/>
  <c r="G20" i="12"/>
  <c r="G19" i="12" s="1"/>
  <c r="I20" i="12"/>
  <c r="K20" i="12"/>
  <c r="K19" i="12" s="1"/>
  <c r="O20" i="12"/>
  <c r="Q20" i="12"/>
  <c r="V20" i="12"/>
  <c r="V19" i="12" s="1"/>
  <c r="I22" i="12"/>
  <c r="Q22" i="12"/>
  <c r="V22" i="12"/>
  <c r="G23" i="12"/>
  <c r="M23" i="12" s="1"/>
  <c r="M22" i="12" s="1"/>
  <c r="I23" i="12"/>
  <c r="K23" i="12"/>
  <c r="K22" i="12" s="1"/>
  <c r="O23" i="12"/>
  <c r="O22" i="12" s="1"/>
  <c r="Q23" i="12"/>
  <c r="V23" i="12"/>
  <c r="G25" i="12"/>
  <c r="I25" i="12"/>
  <c r="K25" i="12"/>
  <c r="K24" i="12" s="1"/>
  <c r="M25" i="12"/>
  <c r="O25" i="12"/>
  <c r="O24" i="12" s="1"/>
  <c r="Q25" i="12"/>
  <c r="V25" i="12"/>
  <c r="V24" i="12" s="1"/>
  <c r="G27" i="12"/>
  <c r="I27" i="12"/>
  <c r="K27" i="12"/>
  <c r="M27" i="12"/>
  <c r="O27" i="12"/>
  <c r="Q27" i="12"/>
  <c r="Q24" i="12" s="1"/>
  <c r="V27" i="12"/>
  <c r="G28" i="12"/>
  <c r="G24" i="12" s="1"/>
  <c r="I28" i="12"/>
  <c r="K28" i="12"/>
  <c r="O28" i="12"/>
  <c r="Q28" i="12"/>
  <c r="V28" i="12"/>
  <c r="G30" i="12"/>
  <c r="M30" i="12" s="1"/>
  <c r="I30" i="12"/>
  <c r="I24" i="12" s="1"/>
  <c r="K30" i="12"/>
  <c r="O30" i="12"/>
  <c r="Q30" i="12"/>
  <c r="V30" i="12"/>
  <c r="G31" i="12"/>
  <c r="M31" i="12" s="1"/>
  <c r="I31" i="12"/>
  <c r="K31" i="12"/>
  <c r="O31" i="12"/>
  <c r="Q31" i="12"/>
  <c r="V31" i="12"/>
  <c r="G33" i="12"/>
  <c r="I33" i="12"/>
  <c r="K33" i="12"/>
  <c r="M33" i="12"/>
  <c r="O33" i="12"/>
  <c r="Q33" i="12"/>
  <c r="V33" i="12"/>
  <c r="G34" i="12"/>
  <c r="M34" i="12" s="1"/>
  <c r="I34" i="12"/>
  <c r="K34" i="12"/>
  <c r="O34" i="12"/>
  <c r="Q34" i="12"/>
  <c r="V34" i="12"/>
  <c r="G35" i="12"/>
  <c r="I35" i="12"/>
  <c r="K35" i="12"/>
  <c r="M35" i="12"/>
  <c r="O35" i="12"/>
  <c r="Q35" i="12"/>
  <c r="V35" i="12"/>
  <c r="G37" i="12"/>
  <c r="I37" i="12"/>
  <c r="K37" i="12"/>
  <c r="M37" i="12"/>
  <c r="O37" i="12"/>
  <c r="Q37" i="12"/>
  <c r="V37" i="12"/>
  <c r="G39" i="12"/>
  <c r="I39" i="12"/>
  <c r="K39" i="12"/>
  <c r="M39" i="12"/>
  <c r="O39" i="12"/>
  <c r="Q39" i="12"/>
  <c r="V39" i="12"/>
  <c r="G41" i="12"/>
  <c r="M41" i="12" s="1"/>
  <c r="I41" i="12"/>
  <c r="I40" i="12" s="1"/>
  <c r="K41" i="12"/>
  <c r="O41" i="12"/>
  <c r="Q41" i="12"/>
  <c r="Q40" i="12" s="1"/>
  <c r="V41" i="12"/>
  <c r="G44" i="12"/>
  <c r="G40" i="12" s="1"/>
  <c r="I44" i="12"/>
  <c r="K44" i="12"/>
  <c r="K40" i="12" s="1"/>
  <c r="O44" i="12"/>
  <c r="Q44" i="12"/>
  <c r="V44" i="12"/>
  <c r="G47" i="12"/>
  <c r="I47" i="12"/>
  <c r="K47" i="12"/>
  <c r="M47" i="12"/>
  <c r="O47" i="12"/>
  <c r="Q47" i="12"/>
  <c r="V47" i="12"/>
  <c r="G48" i="12"/>
  <c r="M48" i="12" s="1"/>
  <c r="I48" i="12"/>
  <c r="K48" i="12"/>
  <c r="O48" i="12"/>
  <c r="O40" i="12" s="1"/>
  <c r="Q48" i="12"/>
  <c r="V48" i="12"/>
  <c r="G49" i="12"/>
  <c r="I49" i="12"/>
  <c r="K49" i="12"/>
  <c r="M49" i="12"/>
  <c r="O49" i="12"/>
  <c r="Q49" i="12"/>
  <c r="V49" i="12"/>
  <c r="G50" i="12"/>
  <c r="I50" i="12"/>
  <c r="K50" i="12"/>
  <c r="M50" i="12"/>
  <c r="O50" i="12"/>
  <c r="Q50" i="12"/>
  <c r="V50" i="12"/>
  <c r="G51" i="12"/>
  <c r="I51" i="12"/>
  <c r="K51" i="12"/>
  <c r="M51" i="12"/>
  <c r="O51" i="12"/>
  <c r="Q51" i="12"/>
  <c r="V51" i="12"/>
  <c r="G52" i="12"/>
  <c r="M52" i="12" s="1"/>
  <c r="I52" i="12"/>
  <c r="K52" i="12"/>
  <c r="O52" i="12"/>
  <c r="Q52" i="12"/>
  <c r="V52" i="12"/>
  <c r="V40" i="12" s="1"/>
  <c r="G54" i="12"/>
  <c r="G53" i="12" s="1"/>
  <c r="I54" i="12"/>
  <c r="K54" i="12"/>
  <c r="K53" i="12" s="1"/>
  <c r="O54" i="12"/>
  <c r="Q54" i="12"/>
  <c r="V54" i="12"/>
  <c r="V53" i="12" s="1"/>
  <c r="G57" i="12"/>
  <c r="I57" i="12"/>
  <c r="I53" i="12" s="1"/>
  <c r="K57" i="12"/>
  <c r="M57" i="12"/>
  <c r="O57" i="12"/>
  <c r="Q57" i="12"/>
  <c r="V57" i="12"/>
  <c r="G60" i="12"/>
  <c r="M60" i="12" s="1"/>
  <c r="I60" i="12"/>
  <c r="K60" i="12"/>
  <c r="O60" i="12"/>
  <c r="O53" i="12" s="1"/>
  <c r="Q60" i="12"/>
  <c r="V60" i="12"/>
  <c r="G62" i="12"/>
  <c r="I62" i="12"/>
  <c r="K62" i="12"/>
  <c r="M62" i="12"/>
  <c r="O62" i="12"/>
  <c r="Q62" i="12"/>
  <c r="Q53" i="12" s="1"/>
  <c r="V62" i="12"/>
  <c r="G65" i="12"/>
  <c r="I65" i="12"/>
  <c r="K65" i="12"/>
  <c r="M65" i="12"/>
  <c r="O65" i="12"/>
  <c r="Q65" i="12"/>
  <c r="V65" i="12"/>
  <c r="G69" i="12"/>
  <c r="I69" i="12"/>
  <c r="K69" i="12"/>
  <c r="M69" i="12"/>
  <c r="O69" i="12"/>
  <c r="Q69" i="12"/>
  <c r="V69" i="12"/>
  <c r="G71" i="12"/>
  <c r="M71" i="12" s="1"/>
  <c r="I71" i="12"/>
  <c r="K71" i="12"/>
  <c r="O71" i="12"/>
  <c r="Q71" i="12"/>
  <c r="V71" i="12"/>
  <c r="G73" i="12"/>
  <c r="M73" i="12" s="1"/>
  <c r="I73" i="12"/>
  <c r="K73" i="12"/>
  <c r="O73" i="12"/>
  <c r="Q73" i="12"/>
  <c r="V73" i="12"/>
  <c r="G75" i="12"/>
  <c r="M75" i="12" s="1"/>
  <c r="I75" i="12"/>
  <c r="K75" i="12"/>
  <c r="O75" i="12"/>
  <c r="Q75" i="12"/>
  <c r="V75" i="12"/>
  <c r="G81" i="12"/>
  <c r="I81" i="12"/>
  <c r="K81" i="12"/>
  <c r="M81" i="12"/>
  <c r="O81" i="12"/>
  <c r="Q81" i="12"/>
  <c r="V81" i="12"/>
  <c r="G82" i="12"/>
  <c r="M82" i="12" s="1"/>
  <c r="I82" i="12"/>
  <c r="K82" i="12"/>
  <c r="O82" i="12"/>
  <c r="Q82" i="12"/>
  <c r="V82" i="12"/>
  <c r="G83" i="12"/>
  <c r="I83" i="12"/>
  <c r="K83" i="12"/>
  <c r="M83" i="12"/>
  <c r="O83" i="12"/>
  <c r="Q83" i="12"/>
  <c r="V83" i="12"/>
  <c r="G84" i="12"/>
  <c r="I84" i="12"/>
  <c r="K84" i="12"/>
  <c r="M84" i="12"/>
  <c r="O84" i="12"/>
  <c r="Q84" i="12"/>
  <c r="V84" i="12"/>
  <c r="G85" i="12"/>
  <c r="I85" i="12"/>
  <c r="K85" i="12"/>
  <c r="M85" i="12"/>
  <c r="O85" i="12"/>
  <c r="Q85" i="12"/>
  <c r="V85" i="12"/>
  <c r="G87" i="12"/>
  <c r="M87" i="12" s="1"/>
  <c r="I87" i="12"/>
  <c r="I86" i="12" s="1"/>
  <c r="K87" i="12"/>
  <c r="K86" i="12" s="1"/>
  <c r="O87" i="12"/>
  <c r="Q87" i="12"/>
  <c r="Q86" i="12" s="1"/>
  <c r="V87" i="12"/>
  <c r="G90" i="12"/>
  <c r="G86" i="12" s="1"/>
  <c r="I90" i="12"/>
  <c r="K90" i="12"/>
  <c r="O90" i="12"/>
  <c r="Q90" i="12"/>
  <c r="V90" i="12"/>
  <c r="G92" i="12"/>
  <c r="I92" i="12"/>
  <c r="K92" i="12"/>
  <c r="M92" i="12"/>
  <c r="O92" i="12"/>
  <c r="Q92" i="12"/>
  <c r="V92" i="12"/>
  <c r="G96" i="12"/>
  <c r="M96" i="12" s="1"/>
  <c r="I96" i="12"/>
  <c r="K96" i="12"/>
  <c r="O96" i="12"/>
  <c r="O86" i="12" s="1"/>
  <c r="Q96" i="12"/>
  <c r="V96" i="12"/>
  <c r="G98" i="12"/>
  <c r="I98" i="12"/>
  <c r="K98" i="12"/>
  <c r="M98" i="12"/>
  <c r="O98" i="12"/>
  <c r="Q98" i="12"/>
  <c r="V98" i="12"/>
  <c r="G102" i="12"/>
  <c r="I102" i="12"/>
  <c r="K102" i="12"/>
  <c r="M102" i="12"/>
  <c r="O102" i="12"/>
  <c r="Q102" i="12"/>
  <c r="V102" i="12"/>
  <c r="G105" i="12"/>
  <c r="I105" i="12"/>
  <c r="K105" i="12"/>
  <c r="M105" i="12"/>
  <c r="O105" i="12"/>
  <c r="Q105" i="12"/>
  <c r="V105" i="12"/>
  <c r="G109" i="12"/>
  <c r="M109" i="12" s="1"/>
  <c r="I109" i="12"/>
  <c r="K109" i="12"/>
  <c r="O109" i="12"/>
  <c r="Q109" i="12"/>
  <c r="V109" i="12"/>
  <c r="V86" i="12" s="1"/>
  <c r="G112" i="12"/>
  <c r="M112" i="12" s="1"/>
  <c r="I112" i="12"/>
  <c r="K112" i="12"/>
  <c r="O112" i="12"/>
  <c r="Q112" i="12"/>
  <c r="V112" i="12"/>
  <c r="G113" i="12"/>
  <c r="G114" i="12"/>
  <c r="I114" i="12"/>
  <c r="I113" i="12" s="1"/>
  <c r="K114" i="12"/>
  <c r="M114" i="12"/>
  <c r="M113" i="12" s="1"/>
  <c r="O114" i="12"/>
  <c r="O113" i="12" s="1"/>
  <c r="Q114" i="12"/>
  <c r="V114" i="12"/>
  <c r="G115" i="12"/>
  <c r="M115" i="12" s="1"/>
  <c r="I115" i="12"/>
  <c r="K115" i="12"/>
  <c r="K113" i="12" s="1"/>
  <c r="O115" i="12"/>
  <c r="Q115" i="12"/>
  <c r="V115" i="12"/>
  <c r="G116" i="12"/>
  <c r="I116" i="12"/>
  <c r="K116" i="12"/>
  <c r="M116" i="12"/>
  <c r="O116" i="12"/>
  <c r="Q116" i="12"/>
  <c r="Q113" i="12" s="1"/>
  <c r="V116" i="12"/>
  <c r="G118" i="12"/>
  <c r="I118" i="12"/>
  <c r="K118" i="12"/>
  <c r="M118" i="12"/>
  <c r="O118" i="12"/>
  <c r="Q118" i="12"/>
  <c r="V118" i="12"/>
  <c r="V113" i="12" s="1"/>
  <c r="G120" i="12"/>
  <c r="I120" i="12"/>
  <c r="K120" i="12"/>
  <c r="M120" i="12"/>
  <c r="O120" i="12"/>
  <c r="Q120" i="12"/>
  <c r="V120" i="12"/>
  <c r="G122" i="12"/>
  <c r="M122" i="12" s="1"/>
  <c r="I122" i="12"/>
  <c r="K122" i="12"/>
  <c r="O122" i="12"/>
  <c r="Q122" i="12"/>
  <c r="V122" i="12"/>
  <c r="G125" i="12"/>
  <c r="M125" i="12" s="1"/>
  <c r="I125" i="12"/>
  <c r="K125" i="12"/>
  <c r="O125" i="12"/>
  <c r="Q125" i="12"/>
  <c r="V125" i="12"/>
  <c r="G128" i="12"/>
  <c r="M128" i="12" s="1"/>
  <c r="I128" i="12"/>
  <c r="K128" i="12"/>
  <c r="O128" i="12"/>
  <c r="Q128" i="12"/>
  <c r="V128" i="12"/>
  <c r="I129" i="12"/>
  <c r="G130" i="12"/>
  <c r="M130" i="12" s="1"/>
  <c r="M129" i="12" s="1"/>
  <c r="I130" i="12"/>
  <c r="K130" i="12"/>
  <c r="K129" i="12" s="1"/>
  <c r="O130" i="12"/>
  <c r="O129" i="12" s="1"/>
  <c r="Q130" i="12"/>
  <c r="Q129" i="12" s="1"/>
  <c r="V130" i="12"/>
  <c r="G132" i="12"/>
  <c r="I132" i="12"/>
  <c r="K132" i="12"/>
  <c r="M132" i="12"/>
  <c r="O132" i="12"/>
  <c r="Q132" i="12"/>
  <c r="V132" i="12"/>
  <c r="G134" i="12"/>
  <c r="I134" i="12"/>
  <c r="K134" i="12"/>
  <c r="M134" i="12"/>
  <c r="O134" i="12"/>
  <c r="Q134" i="12"/>
  <c r="V134" i="12"/>
  <c r="V129" i="12" s="1"/>
  <c r="Q136" i="12"/>
  <c r="G137" i="12"/>
  <c r="G136" i="12" s="1"/>
  <c r="I137" i="12"/>
  <c r="I136" i="12" s="1"/>
  <c r="K137" i="12"/>
  <c r="O137" i="12"/>
  <c r="O136" i="12" s="1"/>
  <c r="Q137" i="12"/>
  <c r="V137" i="12"/>
  <c r="V136" i="12" s="1"/>
  <c r="G142" i="12"/>
  <c r="M142" i="12" s="1"/>
  <c r="I142" i="12"/>
  <c r="K142" i="12"/>
  <c r="K136" i="12" s="1"/>
  <c r="O142" i="12"/>
  <c r="Q142" i="12"/>
  <c r="V142" i="12"/>
  <c r="G144" i="12"/>
  <c r="M144" i="12" s="1"/>
  <c r="I144" i="12"/>
  <c r="K144" i="12"/>
  <c r="O144" i="12"/>
  <c r="Q144" i="12"/>
  <c r="V144" i="12"/>
  <c r="G146" i="12"/>
  <c r="I146" i="12"/>
  <c r="K146" i="12"/>
  <c r="M146" i="12"/>
  <c r="O146" i="12"/>
  <c r="Q146" i="12"/>
  <c r="V146" i="12"/>
  <c r="K147" i="12"/>
  <c r="G148" i="12"/>
  <c r="I148" i="12"/>
  <c r="I147" i="12" s="1"/>
  <c r="K148" i="12"/>
  <c r="M148" i="12"/>
  <c r="O148" i="12"/>
  <c r="Q148" i="12"/>
  <c r="Q147" i="12" s="1"/>
  <c r="V148" i="12"/>
  <c r="V147" i="12" s="1"/>
  <c r="G150" i="12"/>
  <c r="I150" i="12"/>
  <c r="K150" i="12"/>
  <c r="M150" i="12"/>
  <c r="O150" i="12"/>
  <c r="O147" i="12" s="1"/>
  <c r="Q150" i="12"/>
  <c r="V150" i="12"/>
  <c r="G154" i="12"/>
  <c r="I154" i="12"/>
  <c r="K154" i="12"/>
  <c r="M154" i="12"/>
  <c r="O154" i="12"/>
  <c r="Q154" i="12"/>
  <c r="V154" i="12"/>
  <c r="G156" i="12"/>
  <c r="M156" i="12" s="1"/>
  <c r="I156" i="12"/>
  <c r="K156" i="12"/>
  <c r="O156" i="12"/>
  <c r="Q156" i="12"/>
  <c r="V156" i="12"/>
  <c r="Q157" i="12"/>
  <c r="G158" i="12"/>
  <c r="G157" i="12" s="1"/>
  <c r="I158" i="12"/>
  <c r="K158" i="12"/>
  <c r="K157" i="12" s="1"/>
  <c r="O158" i="12"/>
  <c r="Q158" i="12"/>
  <c r="V158" i="12"/>
  <c r="V157" i="12" s="1"/>
  <c r="G160" i="12"/>
  <c r="I160" i="12"/>
  <c r="I157" i="12" s="1"/>
  <c r="K160" i="12"/>
  <c r="M160" i="12"/>
  <c r="O160" i="12"/>
  <c r="O157" i="12" s="1"/>
  <c r="Q160" i="12"/>
  <c r="V160" i="12"/>
  <c r="G162" i="12"/>
  <c r="K162" i="12"/>
  <c r="G163" i="12"/>
  <c r="I163" i="12"/>
  <c r="I162" i="12" s="1"/>
  <c r="K163" i="12"/>
  <c r="M163" i="12"/>
  <c r="M162" i="12" s="1"/>
  <c r="O163" i="12"/>
  <c r="Q163" i="12"/>
  <c r="Q162" i="12" s="1"/>
  <c r="V163" i="12"/>
  <c r="V162" i="12" s="1"/>
  <c r="G167" i="12"/>
  <c r="I167" i="12"/>
  <c r="K167" i="12"/>
  <c r="M167" i="12"/>
  <c r="O167" i="12"/>
  <c r="O162" i="12" s="1"/>
  <c r="Q167" i="12"/>
  <c r="V167" i="12"/>
  <c r="G169" i="12"/>
  <c r="I169" i="12"/>
  <c r="K169" i="12"/>
  <c r="M169" i="12"/>
  <c r="O169" i="12"/>
  <c r="Q169" i="12"/>
  <c r="V169" i="12"/>
  <c r="O171" i="12"/>
  <c r="V171" i="12"/>
  <c r="G172" i="12"/>
  <c r="M172" i="12" s="1"/>
  <c r="I172" i="12"/>
  <c r="I171" i="12" s="1"/>
  <c r="K172" i="12"/>
  <c r="K171" i="12" s="1"/>
  <c r="O172" i="12"/>
  <c r="Q172" i="12"/>
  <c r="Q171" i="12" s="1"/>
  <c r="V172" i="12"/>
  <c r="G173" i="12"/>
  <c r="G171" i="12" s="1"/>
  <c r="I173" i="12"/>
  <c r="K173" i="12"/>
  <c r="O173" i="12"/>
  <c r="Q173" i="12"/>
  <c r="V173" i="12"/>
  <c r="AE175" i="12"/>
  <c r="F41" i="1" s="1"/>
  <c r="I20" i="1"/>
  <c r="I19" i="1"/>
  <c r="I18" i="1"/>
  <c r="AF175" i="12" l="1"/>
  <c r="G41" i="1" s="1"/>
  <c r="H41" i="1"/>
  <c r="I41" i="1" s="1"/>
  <c r="F39" i="1"/>
  <c r="F40" i="1"/>
  <c r="H40" i="1" s="1"/>
  <c r="I40" i="1" s="1"/>
  <c r="I49" i="1"/>
  <c r="G39" i="1"/>
  <c r="G42" i="1" s="1"/>
  <c r="G25" i="1" s="1"/>
  <c r="A25" i="1" s="1"/>
  <c r="A26" i="1" s="1"/>
  <c r="G26" i="1" s="1"/>
  <c r="G40" i="1"/>
  <c r="I16" i="1"/>
  <c r="I21" i="1" s="1"/>
  <c r="I65" i="1"/>
  <c r="J63" i="1" s="1"/>
  <c r="J60" i="1"/>
  <c r="J52" i="1"/>
  <c r="J56" i="1"/>
  <c r="M147" i="12"/>
  <c r="G129" i="12"/>
  <c r="G22" i="12"/>
  <c r="G10" i="12"/>
  <c r="G147" i="12"/>
  <c r="M137" i="12"/>
  <c r="M136" i="12" s="1"/>
  <c r="M28" i="12"/>
  <c r="M24" i="12" s="1"/>
  <c r="M17" i="12"/>
  <c r="M13" i="12" s="1"/>
  <c r="M173" i="12"/>
  <c r="M171" i="12" s="1"/>
  <c r="M158" i="12"/>
  <c r="M157" i="12" s="1"/>
  <c r="M90" i="12"/>
  <c r="M86" i="12" s="1"/>
  <c r="M54" i="12"/>
  <c r="M53" i="12" s="1"/>
  <c r="M44" i="12"/>
  <c r="M40" i="12" s="1"/>
  <c r="M20" i="12"/>
  <c r="M19" i="12" s="1"/>
  <c r="M9" i="12"/>
  <c r="M8" i="12" s="1"/>
  <c r="J64" i="1"/>
  <c r="J49" i="1"/>
  <c r="J53" i="1"/>
  <c r="J57" i="1"/>
  <c r="J61" i="1"/>
  <c r="J50" i="1"/>
  <c r="J54" i="1"/>
  <c r="J58" i="1"/>
  <c r="J62" i="1"/>
  <c r="J51" i="1"/>
  <c r="J55" i="1"/>
  <c r="J59" i="1"/>
  <c r="J28" i="1"/>
  <c r="J26" i="1"/>
  <c r="G38" i="1"/>
  <c r="F38" i="1"/>
  <c r="J23" i="1"/>
  <c r="J24" i="1"/>
  <c r="J25" i="1"/>
  <c r="J27" i="1"/>
  <c r="E24" i="1"/>
  <c r="E26" i="1"/>
  <c r="F42" i="1" l="1"/>
  <c r="H39" i="1"/>
  <c r="J65" i="1"/>
  <c r="G23" i="1" l="1"/>
  <c r="A23" i="1" s="1"/>
  <c r="A24" i="1" s="1"/>
  <c r="G24" i="1" s="1"/>
  <c r="A27" i="1" s="1"/>
  <c r="A29" i="1" s="1"/>
  <c r="G29" i="1" s="1"/>
  <c r="G27" i="1" s="1"/>
  <c r="G28" i="1"/>
  <c r="H42" i="1"/>
  <c r="I39" i="1"/>
  <c r="I42" i="1" s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Janoušek Václav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<sst xmlns="http://schemas.openxmlformats.org/spreadsheetml/2006/main" count="918" uniqueCount="344">
  <si>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</si>
  <si>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</si>
  <si>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</si>
  <si>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</si>
  <si>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</si>
  <si>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</si>
  <si>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</si>
  <si>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</si>
  <si>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</si>
  <si>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</si>
  <si>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</si>
  <si>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</si>
  <si>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</si>
  <si>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</si>
  <si>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</si>
  <si>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</si>
  <si>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</si>
  <si>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</si>
  <si>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</si>
  <si>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</si>
  <si>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</si>
  <si>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</si>
  <si>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</si>
  <si>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</si>
  <si>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</si>
  <si>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</si>
  <si>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</si>
  <si>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</si>
  <si>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</si>
  <si>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</si>
  <si>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</si>
  <si>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</si>
  <si>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</si>
  <si>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</si>
  <si>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</si>
  <si>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</si>
  <si>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</si>
  <si>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</si>
  <si>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</si>
  <si>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</si>
  <si>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</si>
  <si>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</si>
  <si>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</si>
  <si>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PD</t>
  </si>
  <si>
    <t>04</t>
  </si>
  <si>
    <t>UKB - OPRAVA HYDROIZOLACE  STŘECHY NA VÝŠ. BUDOVĚ A1</t>
  </si>
  <si>
    <t>Objekt:</t>
  </si>
  <si>
    <t>Rozpočet:</t>
  </si>
  <si>
    <t>Z 19-201</t>
  </si>
  <si>
    <t>Opravy MU 2019</t>
  </si>
  <si>
    <t>Stavba</t>
  </si>
  <si>
    <t>Celkem za stavbu</t>
  </si>
  <si>
    <t>CZK</t>
  </si>
  <si>
    <t>Rekapitulace dílů</t>
  </si>
  <si>
    <t>Typ dílu</t>
  </si>
  <si>
    <t>11</t>
  </si>
  <si>
    <t>Přípravné a přidružené práce</t>
  </si>
  <si>
    <t>6</t>
  </si>
  <si>
    <t>Úpravy povrchu,podlahy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</si>
  <si>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</si>
  <si>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</si>
  <si>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</si>
  <si>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</si>
  <si>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</si>
  <si>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</si>
  <si>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38</t>
  </si>
  <si>
    <t>Konstrukce zámečnické</t>
  </si>
  <si>
    <t>4</t>
  </si>
  <si>
    <t>Vodorovné konstrukce</t>
  </si>
  <si>
    <t>712</t>
  </si>
  <si>
    <t>Povlakové krytiny</t>
  </si>
  <si>
    <t>713</t>
  </si>
  <si>
    <t>Izolace tepelné</t>
  </si>
  <si>
    <t>721</t>
  </si>
  <si>
    <t>Vnitřní kanalizace</t>
  </si>
  <si>
    <t>728</t>
  </si>
  <si>
    <t>Vzduchotechnika</t>
  </si>
  <si>
    <t>764</t>
  </si>
  <si>
    <t>Konstrukce klempířské</t>
  </si>
  <si>
    <t>767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</si>
  <si>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</si>
  <si>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</si>
  <si>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</si>
  <si>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</si>
  <si>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</si>
  <si>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</si>
  <si>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</si>
  <si>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</si>
  <si>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</si>
  <si>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</si>
  <si>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</si>
  <si>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</si>
  <si>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</si>
  <si>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</si>
  <si>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</si>
  <si>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</si>
  <si>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</si>
  <si>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</si>
  <si>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</si>
  <si>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</si>
  <si>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</si>
  <si>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</si>
  <si>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</si>
  <si>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</si>
  <si>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</si>
  <si>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</si>
  <si>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</si>
  <si>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</si>
  <si>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</si>
  <si>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</si>
  <si>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</si>
  <si>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</si>
  <si>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</si>
  <si>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</si>
  <si>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909      R00</t>
  </si>
  <si>
    <t>Hzs-nezmeritelne stavebni prace</t>
  </si>
  <si>
    <t>h</t>
  </si>
  <si>
    <t>Prav.M</t>
  </si>
  <si>
    <t>RTS 19/ I</t>
  </si>
  <si>
    <t>HZS</t>
  </si>
  <si>
    <t>POL10_</t>
  </si>
  <si>
    <t>289970111R00</t>
  </si>
  <si>
    <t>Vrstva geotextilie 200g/m2 + papírové desky (karton) ochrana podlah</t>
  </si>
  <si>
    <t>m2</t>
  </si>
  <si>
    <t>Práce</t>
  </si>
  <si>
    <t>POL1_</t>
  </si>
  <si>
    <t>40*2</t>
  </si>
  <si>
    <t>VV</t>
  </si>
  <si>
    <t>945931101R00</t>
  </si>
  <si>
    <t>Zřízení horolezeckého úvazu pro práci ve výškách</t>
  </si>
  <si>
    <t>kus</t>
  </si>
  <si>
    <t>POL1_1</t>
  </si>
  <si>
    <t>949941101R00</t>
  </si>
  <si>
    <t>Výsuvná šplhací plošina, motorický zdvih, H 80 m</t>
  </si>
  <si>
    <t>den</t>
  </si>
  <si>
    <t>14</t>
  </si>
  <si>
    <t>171156530300R</t>
  </si>
  <si>
    <t xml:space="preserve">Jeřáb automobilní </t>
  </si>
  <si>
    <t>Sh</t>
  </si>
  <si>
    <t>STROJ</t>
  </si>
  <si>
    <t>Stroj</t>
  </si>
  <si>
    <t>POL6_</t>
  </si>
  <si>
    <t>4*8</t>
  </si>
  <si>
    <t>952901111R00</t>
  </si>
  <si>
    <t>Vyčištění budov o výšce podlaží do 4 m</t>
  </si>
  <si>
    <t>chodba : 115</t>
  </si>
  <si>
    <t>999281112R00</t>
  </si>
  <si>
    <t>Přesun hmot pro opravy a údržbu do výšky 36 m</t>
  </si>
  <si>
    <t>t</t>
  </si>
  <si>
    <t>Přesun hmot</t>
  </si>
  <si>
    <t>POL7_</t>
  </si>
  <si>
    <t>767162250R00</t>
  </si>
  <si>
    <t xml:space="preserve">Montáž profilů </t>
  </si>
  <si>
    <t>m</t>
  </si>
  <si>
    <t>Odkaz na mn. položky pořadí 12 : 44,30000</t>
  </si>
  <si>
    <t>220890202R00</t>
  </si>
  <si>
    <t>Revize</t>
  </si>
  <si>
    <t>767646110R0X</t>
  </si>
  <si>
    <t>Dokončení montáže uchytu</t>
  </si>
  <si>
    <t>Vlastní</t>
  </si>
  <si>
    <t>Odkaz na mn. položky pořadí 15 : 14,00000</t>
  </si>
  <si>
    <t>28399902R</t>
  </si>
  <si>
    <t xml:space="preserve">Štítek </t>
  </si>
  <si>
    <t>SPCM</t>
  </si>
  <si>
    <t>Specifikace</t>
  </si>
  <si>
    <t>POL3_</t>
  </si>
  <si>
    <t>31459101R</t>
  </si>
  <si>
    <t xml:space="preserve">Lano nerez </t>
  </si>
  <si>
    <t>9,1+29,2+6</t>
  </si>
  <si>
    <t>31459105R</t>
  </si>
  <si>
    <t>Koncovka k lanu</t>
  </si>
  <si>
    <t>31459107R</t>
  </si>
  <si>
    <t>Protikoncovka k lanu  pro lano pr. 6mm</t>
  </si>
  <si>
    <t>553140086R</t>
  </si>
  <si>
    <t>Kotvicí bod do l = 800 mm pro betonové konstrukce</t>
  </si>
  <si>
    <t>U1 : 14</t>
  </si>
  <si>
    <t>553140236R</t>
  </si>
  <si>
    <t>Ztužujicí trubka</t>
  </si>
  <si>
    <t>OO : 14</t>
  </si>
  <si>
    <t>998767103R00</t>
  </si>
  <si>
    <t>Přesun hmot pro zámečnické konstr., výšky do 24 m</t>
  </si>
  <si>
    <t>712300831R00</t>
  </si>
  <si>
    <t>Odstranění povlakové separační vrstvy</t>
  </si>
  <si>
    <t>POL1_7</t>
  </si>
  <si>
    <t>Odkaz na mn. položky pořadí 27 : 293,50000</t>
  </si>
  <si>
    <t>712300841RT2</t>
  </si>
  <si>
    <t>Odstranění mechu ze střech plochých do 10° silně znečištěné plochy</t>
  </si>
  <si>
    <t>Odkaz na mn. položky pořadí 30 : 78,40000</t>
  </si>
  <si>
    <t>979017111R00</t>
  </si>
  <si>
    <t>Svislé přemístění suti nošením na H do 3,5 m</t>
  </si>
  <si>
    <t>Přesun suti</t>
  </si>
  <si>
    <t>POL8_</t>
  </si>
  <si>
    <t>979082111R00</t>
  </si>
  <si>
    <t>Vnitrostaveništní doprava suti do 10 m</t>
  </si>
  <si>
    <t>979082121R00</t>
  </si>
  <si>
    <t>Příplatek k vnitrost. dopravě suti za dalších 5 m</t>
  </si>
  <si>
    <t>979083117R00</t>
  </si>
  <si>
    <t>Vodorovné přemístění suti na skládku do 6000 m</t>
  </si>
  <si>
    <t>979083191R00</t>
  </si>
  <si>
    <t>Příplatek za dalších započatých 1000 m nad 6000 m</t>
  </si>
  <si>
    <t>979990001R00</t>
  </si>
  <si>
    <t>Poplatek za skládku stavební suti</t>
  </si>
  <si>
    <t>RTS 18/ II</t>
  </si>
  <si>
    <t>712341559R00</t>
  </si>
  <si>
    <t>Povlaková krytina střech do 10°, NAIP přitavením vyrovnání</t>
  </si>
  <si>
    <t xml:space="preserve">Koeficient: </t>
  </si>
  <si>
    <t>Odkaz na mn. položky pořadí 27 : 293,50000*0,3</t>
  </si>
  <si>
    <t>712341559RT1</t>
  </si>
  <si>
    <t>Povlaková krytina střech do 10°, NAIP přitavením 1 vrstva - materiál ve specifikaci</t>
  </si>
  <si>
    <t>B9+B6 : 293,5</t>
  </si>
  <si>
    <t>712348101R00</t>
  </si>
  <si>
    <t>Komínek odvětrání kanalizace, VZT apod. s manžetou z asf.pásu</t>
  </si>
  <si>
    <t>PR1 : 21</t>
  </si>
  <si>
    <t>712499097RT3</t>
  </si>
  <si>
    <t>Povlaková krytina přípl.za malé plochy a složitost</t>
  </si>
  <si>
    <t>712841559R00</t>
  </si>
  <si>
    <t>Samostatné vytažení izolace, pásy přitavením svisle 1 vrstva - materiál ve specifikaci</t>
  </si>
  <si>
    <t>B9-B6 : 90*0,4</t>
  </si>
  <si>
    <t>K02 : 88*0,4</t>
  </si>
  <si>
    <t>K03 : 9*2,0*0,4</t>
  </si>
  <si>
    <t>712990812R00</t>
  </si>
  <si>
    <t>Odstranění násypu nebo nánosu</t>
  </si>
  <si>
    <t>7120030XX</t>
  </si>
  <si>
    <t>Srovnání podkladu izolace</t>
  </si>
  <si>
    <t>Kalkul</t>
  </si>
  <si>
    <t>715189001R00X</t>
  </si>
  <si>
    <t>Izolace příplatek,ztíž.izolace členitých pl.</t>
  </si>
  <si>
    <t>62843046R</t>
  </si>
  <si>
    <t>Pás modifikovaný tl 4,5 mm modrozelený</t>
  </si>
  <si>
    <t>POL3_7</t>
  </si>
  <si>
    <t>Odkaz na mn. položky pořadí 26 : 88,05000</t>
  </si>
  <si>
    <t>Koeficient: 0,15</t>
  </si>
  <si>
    <t>998712104R00</t>
  </si>
  <si>
    <t>Přesun hmot pro povlakové krytiny, výšky do 36 m</t>
  </si>
  <si>
    <t>998712192R0X</t>
  </si>
  <si>
    <t>Příplatek zvětš. přesun, povlak. krytiny do 100 m</t>
  </si>
  <si>
    <t>Indiv</t>
  </si>
  <si>
    <t>979086112R00</t>
  </si>
  <si>
    <t>Nakládání nebo překládání suti a vybouraných hmot</t>
  </si>
  <si>
    <t>213151121R00</t>
  </si>
  <si>
    <t>Montáž geotextílie/geomžíže</t>
  </si>
  <si>
    <t>Odkaz na mn. položky pořadí 41 : 293,50000</t>
  </si>
  <si>
    <t>713100832R00</t>
  </si>
  <si>
    <t>Odstr. tepelné izolace z desek</t>
  </si>
  <si>
    <t>RTS 17/ II</t>
  </si>
  <si>
    <t>713141131R00</t>
  </si>
  <si>
    <t>Izolace tepelná střech plně lep.za studena,1vrstvá</t>
  </si>
  <si>
    <t xml:space="preserve">OO : </t>
  </si>
  <si>
    <t xml:space="preserve">spád. klín : </t>
  </si>
  <si>
    <t>713141151R00</t>
  </si>
  <si>
    <t>Izolace tepelná střech kladená na sucho</t>
  </si>
  <si>
    <t>283754803R</t>
  </si>
  <si>
    <t>Deska polystyrenová XPS tl. 50 mm</t>
  </si>
  <si>
    <t>Koeficient: 0,02</t>
  </si>
  <si>
    <t>28375971R</t>
  </si>
  <si>
    <t>Deska spádová EPS 100</t>
  </si>
  <si>
    <t>m3</t>
  </si>
  <si>
    <t>Odkaz na mn. položky pořadí 27 : 293,50000*0,05</t>
  </si>
  <si>
    <t>69310221RX</t>
  </si>
  <si>
    <t>PROSTOROVÁ SMYČKOVÁ ROHOŽ</t>
  </si>
  <si>
    <t>RTS 17/ I</t>
  </si>
  <si>
    <t>Koeficient: 0,11</t>
  </si>
  <si>
    <t>69366057R</t>
  </si>
  <si>
    <t xml:space="preserve">GEOTEXTILIE 400 g/m2 </t>
  </si>
  <si>
    <t>998713104R00</t>
  </si>
  <si>
    <t>Přesun hmot pro izolace tepelné, výšky do 36 m</t>
  </si>
  <si>
    <t>712348105RT3</t>
  </si>
  <si>
    <t>Prostup parozábranou s manžetou z afaltového pásu oprava prostupu</t>
  </si>
  <si>
    <t>721210823R00</t>
  </si>
  <si>
    <t>Demontáž střešní vpusti DN 125</t>
  </si>
  <si>
    <t>721231129RT4</t>
  </si>
  <si>
    <t>Krycí koš vtoku pro střechy s kačírkem výška 200 mm</t>
  </si>
  <si>
    <t>Odkaz na mn. položky pořadí 50 : 2,00000</t>
  </si>
  <si>
    <t>721234143RT6</t>
  </si>
  <si>
    <t>Vtok střešní pro plochou střechu s izol. pásem, D 125 mm</t>
  </si>
  <si>
    <t>979082111R00X</t>
  </si>
  <si>
    <t>Příplatek za ruční vnitrostaveništní dopravu na 1 podlaží</t>
  </si>
  <si>
    <t>0,507*8</t>
  </si>
  <si>
    <t>55343630R</t>
  </si>
  <si>
    <t>Kačírková lišta nerezová, 120x45x2000 mm</t>
  </si>
  <si>
    <t>D6 : 4</t>
  </si>
  <si>
    <t>D9 : 4</t>
  </si>
  <si>
    <t>5924798310R</t>
  </si>
  <si>
    <t>HBG 40/40/5 II natural plošná dlažba standard šedá</t>
  </si>
  <si>
    <t>vpust : 1,2*1,2*2</t>
  </si>
  <si>
    <t>zařízení : 0,16*8</t>
  </si>
  <si>
    <t>998721104R00</t>
  </si>
  <si>
    <t>Přesun hmot pro vnitřní kanalizaci, výšky do 36 m</t>
  </si>
  <si>
    <t>728611117R00</t>
  </si>
  <si>
    <t>Mtž ventilátoru potrub. do 0,40 m2 vč. odpojení, dle spec.</t>
  </si>
  <si>
    <t>VZT1 : 9</t>
  </si>
  <si>
    <t>728611118R00X</t>
  </si>
  <si>
    <t>Mtž VZT jednotky externí vč. demontáže a zajištění, dle spec.</t>
  </si>
  <si>
    <t>VZT2 : 3</t>
  </si>
  <si>
    <t>728611121R00X</t>
  </si>
  <si>
    <t>Doplnění média VZT spuštění</t>
  </si>
  <si>
    <t>764396230R00</t>
  </si>
  <si>
    <t>Připojovací lišta z Pz plechu dilatační, rš 120 mm</t>
  </si>
  <si>
    <t>PR2 : 2,8</t>
  </si>
  <si>
    <t>PR3 : 2*2</t>
  </si>
  <si>
    <t>K01 : 90</t>
  </si>
  <si>
    <t>K02 : 88</t>
  </si>
  <si>
    <t>764443240R00</t>
  </si>
  <si>
    <t>Lemování trub Pz,dl.obvodu nad 300mm</t>
  </si>
  <si>
    <t>764817150RT2</t>
  </si>
  <si>
    <t>Oplechování zdí (atik) Pz plechu rš 500 mm, nalepení</t>
  </si>
  <si>
    <t>K03 : 9*0,9</t>
  </si>
  <si>
    <t>998764103R00</t>
  </si>
  <si>
    <t>Přesun hmot pro klempířské konstr., výšky do 24 m</t>
  </si>
  <si>
    <t>767996802R00</t>
  </si>
  <si>
    <t>Demontáž atypických ocelových konstr. do100 kg</t>
  </si>
  <si>
    <t>kg</t>
  </si>
  <si>
    <t>VZT3 : 90*3</t>
  </si>
  <si>
    <t>767996804R00</t>
  </si>
  <si>
    <t>Demontáž a přesunutí atypických ocelových konstr. do 500 kg</t>
  </si>
  <si>
    <t>SCH1 : 260*2</t>
  </si>
  <si>
    <t>SCH2 : (360+260)</t>
  </si>
  <si>
    <t>728611517R00X</t>
  </si>
  <si>
    <t>Mtž stříšky plechové do 8m2 vč. demontáže</t>
  </si>
  <si>
    <t>VZT3 : 3</t>
  </si>
  <si>
    <t>7120032XY</t>
  </si>
  <si>
    <t>Odpojení a napojení hromosvodné soustavy spojovací a mont. materiál</t>
  </si>
  <si>
    <t>24</t>
  </si>
  <si>
    <t>9360021020X</t>
  </si>
  <si>
    <t>Revize uzemněnní a LPS vstupní/předávací revize hromosvodné soustavy pro administrativní budovy</t>
  </si>
  <si>
    <t>kompl</t>
  </si>
  <si>
    <t>2</t>
  </si>
  <si>
    <t>Nakládání nebo překládání suti a vybouraných hmot kačírek - odkrytí</t>
  </si>
  <si>
    <t>Odkaz na mn. položky pořadí 41 : 293,50000*0,15</t>
  </si>
  <si>
    <t>Koeficient: 1</t>
  </si>
  <si>
    <t>Odkaz na mn. položky pořadí 70 : 88,05000</t>
  </si>
  <si>
    <t>005121 R</t>
  </si>
  <si>
    <t>Zařízení staveniště vč. zabezpečení staveniště a BOZP</t>
  </si>
  <si>
    <t>Soubor</t>
  </si>
  <si>
    <t>VRN</t>
  </si>
  <si>
    <t>POL99_8</t>
  </si>
  <si>
    <t>1004T</t>
  </si>
  <si>
    <t>Provoz investora</t>
  </si>
  <si>
    <t>POL99_2</t>
  </si>
  <si>
    <t>SUM</t>
  </si>
  <si>
    <t>Poznámky uchazeče k zadání</t>
  </si>
  <si>
    <t>POPUZIV</t>
  </si>
  <si>
    <t>END</t>
  </si>
  <si>
    <t>Nedílnou součástí výkazu výměr a rozpočtu je PD (textové a obrazové části)
Textová, výkresová i tabulková část projekt. dokumentace tvoří jeden vzájemně se doplňující a provázaný celek. Jednotliví účastníci výběrového řízení se musí seznámit s projekt.dokumentací v návaznosti na soupis prací a na základě těchto informací části díla nacenit. 
Dále je potřeba při stanovení ceny dle vykázané výměry započítat všechny předpokládané doplňkové prvky a činnosti s touto položkou související tak, aby cena byla kompletní a prvek funkční a to včetně prořezového, zbytkového a odpadového materiálu.
Výkaz výměr: výpočet pomocí PC (SW/CAD). Cenová soustava RTS
Položky soupisu prací částečně označené na konci v čísle položky písmeny X, Y a Z nejsou zařazeny v cenové soustavě RTS.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</si>
</sst>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3" borderId="41" xfId="0" applyFont="1" applyFill="1" applyBorder="1" applyAlignment="1">
      <alignment vertical="top"/>
    </xf>
    <xf numFmtId="0" fontId="0" fillId="0" borderId="44" xfId="0" applyBorder="1" applyAlignment="1">
      <alignment vertical="top"/>
    </xf>
    <xf numFmtId="49" fontId="0" fillId="0" borderId="45" xfId="0" applyNumberFormat="1" applyBorder="1" applyAlignment="1">
      <alignment vertical="top"/>
    </xf>
    <xf numFmtId="0" fontId="0" fillId="0" borderId="45" xfId="0" applyBorder="1" applyAlignment="1">
      <alignment horizontal="center" vertical="top"/>
    </xf>
    <xf numFmtId="0" fontId="8" fillId="3" borderId="44" xfId="0" applyFont="1" applyFill="1" applyBorder="1" applyAlignment="1">
      <alignment vertical="top"/>
    </xf>
    <xf numFmtId="49" fontId="8" fillId="3" borderId="45" xfId="0" applyNumberFormat="1" applyFont="1" applyFill="1" applyBorder="1" applyAlignment="1">
      <alignment vertical="top"/>
    </xf>
    <xf numFmtId="49" fontId="8" fillId="3" borderId="45" xfId="0" applyNumberFormat="1" applyFont="1" applyFill="1" applyBorder="1" applyAlignment="1">
      <alignment horizontal="left" vertical="top" wrapText="1"/>
    </xf>
    <xf numFmtId="0" fontId="8" fillId="3" borderId="45" xfId="0" applyFont="1" applyFill="1" applyBorder="1" applyAlignment="1">
      <alignment horizontal="center" vertical="top" shrinkToFit="1"/>
    </xf>
    <xf numFmtId="164" fontId="8" fillId="3" borderId="45" xfId="0" applyNumberFormat="1" applyFont="1" applyFill="1" applyBorder="1" applyAlignment="1">
      <alignment vertical="top" shrinkToFit="1"/>
    </xf>
    <xf numFmtId="4" fontId="8" fillId="3" borderId="45" xfId="0" applyNumberFormat="1" applyFont="1" applyFill="1" applyBorder="1" applyAlignment="1">
      <alignment vertical="top" shrinkToFit="1"/>
    </xf>
    <xf numFmtId="4" fontId="8" fillId="3" borderId="46" xfId="0" applyNumberFormat="1" applyFont="1" applyFill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49" fontId="16" fillId="0" borderId="45" xfId="0" applyNumberFormat="1" applyFont="1" applyBorder="1" applyAlignment="1">
      <alignment horizontal="left" vertical="top" wrapText="1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7" fillId="0" borderId="45" xfId="0" quotePrefix="1" applyNumberFormat="1" applyFont="1" applyBorder="1" applyAlignment="1">
      <alignment horizontal="left" vertical="top" wrapText="1"/>
    </xf>
    <xf numFmtId="164" fontId="17" fillId="0" borderId="45" xfId="0" applyNumberFormat="1" applyFont="1" applyBorder="1" applyAlignment="1">
      <alignment horizontal="center" vertical="top" wrapText="1" shrinkToFit="1"/>
    </xf>
    <xf numFmtId="164" fontId="17" fillId="0" borderId="45" xfId="0" applyNumberFormat="1" applyFont="1" applyBorder="1" applyAlignment="1">
      <alignment vertical="top" wrapText="1" shrinkToFit="1"/>
    </xf>
    <xf numFmtId="4" fontId="16" fillId="0" borderId="45" xfId="0" applyNumberFormat="1" applyFont="1" applyBorder="1" applyAlignment="1">
      <alignment vertical="top" shrinkToFit="1"/>
    </xf>
    <xf numFmtId="164" fontId="18" fillId="0" borderId="45" xfId="0" quotePrefix="1" applyNumberFormat="1" applyFont="1" applyBorder="1" applyAlignment="1">
      <alignment horizontal="left" vertical="top" wrapText="1"/>
    </xf>
    <xf numFmtId="164" fontId="18" fillId="0" borderId="45" xfId="0" applyNumberFormat="1" applyFont="1" applyBorder="1" applyAlignment="1">
      <alignment horizontal="center" vertical="top" wrapText="1" shrinkToFit="1"/>
    </xf>
    <xf numFmtId="164" fontId="18" fillId="0" borderId="45" xfId="0" applyNumberFormat="1" applyFont="1" applyBorder="1" applyAlignment="1">
      <alignment vertical="top" wrapText="1" shrinkToFit="1"/>
    </xf>
    <xf numFmtId="49" fontId="0" fillId="0" borderId="45" xfId="0" applyNumberFormat="1" applyBorder="1" applyAlignment="1">
      <alignment horizontal="left" vertical="top" wrapText="1"/>
    </xf>
    <xf numFmtId="0" fontId="0" fillId="0" borderId="45" xfId="0" applyBorder="1" applyAlignment="1">
      <alignment vertical="top"/>
    </xf>
    <xf numFmtId="0" fontId="0" fillId="0" borderId="46" xfId="0" applyBorder="1" applyAlignment="1">
      <alignment vertical="top"/>
    </xf>
    <xf numFmtId="0" fontId="8" fillId="3" borderId="47" xfId="0" applyFont="1" applyFill="1" applyBorder="1" applyAlignment="1">
      <alignment vertical="top"/>
    </xf>
    <xf numFmtId="49" fontId="8" fillId="3" borderId="48" xfId="0" applyNumberFormat="1" applyFont="1" applyFill="1" applyBorder="1" applyAlignment="1">
      <alignment vertical="top"/>
    </xf>
    <xf numFmtId="49" fontId="8" fillId="3" borderId="48" xfId="0" applyNumberFormat="1" applyFont="1" applyFill="1" applyBorder="1" applyAlignment="1">
      <alignment horizontal="left" vertical="top" wrapText="1"/>
    </xf>
    <xf numFmtId="0" fontId="8" fillId="3" borderId="48" xfId="0" applyFont="1" applyFill="1" applyBorder="1" applyAlignment="1">
      <alignment horizontal="center" vertical="top"/>
    </xf>
    <xf numFmtId="0" fontId="8" fillId="3" borderId="48" xfId="0" applyFont="1" applyFill="1" applyBorder="1" applyAlignment="1">
      <alignment vertical="top"/>
    </xf>
    <xf numFmtId="4" fontId="8" fillId="3" borderId="49" xfId="0" applyNumberFormat="1" applyFont="1" applyFill="1" applyBorder="1" applyAlignment="1">
      <alignment vertical="top"/>
    </xf>
    <xf numFmtId="49" fontId="8" fillId="3" borderId="42" xfId="0" applyNumberFormat="1" applyFont="1" applyFill="1" applyBorder="1" applyAlignment="1">
      <alignment vertical="top"/>
    </xf>
    <xf numFmtId="49" fontId="8" fillId="3" borderId="42" xfId="0" applyNumberFormat="1" applyFont="1" applyFill="1" applyBorder="1" applyAlignment="1">
      <alignment horizontal="left" vertical="top" wrapText="1"/>
    </xf>
    <xf numFmtId="0" fontId="8" fillId="3" borderId="42" xfId="0" applyFont="1" applyFill="1" applyBorder="1" applyAlignment="1">
      <alignment horizontal="center" vertical="top" shrinkToFit="1"/>
    </xf>
    <xf numFmtId="164" fontId="8" fillId="3" borderId="42" xfId="0" applyNumberFormat="1" applyFont="1" applyFill="1" applyBorder="1" applyAlignment="1">
      <alignment vertical="top" shrinkToFit="1"/>
    </xf>
    <xf numFmtId="4" fontId="8" fillId="3" borderId="42" xfId="0" applyNumberFormat="1" applyFont="1" applyFill="1" applyBorder="1" applyAlignment="1">
      <alignment vertical="top" shrinkToFit="1"/>
    </xf>
    <xf numFmtId="4" fontId="8" fillId="3" borderId="43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top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4"/>
  <sheetViews>
    <sheetView workbookViewId="0">
      <selection activeCell="A4" sqref="A4:G4"/>
    </sheetView>
  </sheetViews>
  <sheetFormatPr defaultRowHeight="12.75" x14ac:dyDescent="0.2"/>
  <sheetData>
    <row r="1" spans="1:7" x14ac:dyDescent="0.2">
      <c r="A1" s="26" t="s">
        <v>40</v>
      </c>
    </row>
    <row r="2" spans="1:7" ht="57.75" customHeight="1" x14ac:dyDescent="0.2">
      <c r="A2" s="185" t="s">
        <v>41</v>
      </c>
      <c r="B2" s="185"/>
      <c r="C2" s="185"/>
      <c r="D2" s="185"/>
      <c r="E2" s="185"/>
      <c r="F2" s="185"/>
      <c r="G2" s="185"/>
    </row>
    <row r="4" spans="1:7" ht="181.5" customHeight="1" x14ac:dyDescent="0.2">
      <c r="A4" s="186" t="s">
        <v>343</v>
      </c>
      <c r="B4" s="186"/>
      <c r="C4" s="186"/>
      <c r="D4" s="186"/>
      <c r="E4" s="186"/>
      <c r="F4" s="186"/>
      <c r="G4" s="186"/>
    </row>
  </sheetData>
  <sheetProtection algorithmName="SHA-512" hashValue="igtXooQ+x75YgW2XlUKbTjCFWkafKtTrwOOKa4C/gIoQIWozUuXZX36iXvo6vcMbButvXwTkPJStb81n/4PpZA==" saltValue="5uf5SfapIiJZrqIYniwh1w==" spinCount="100000" sheet="1"/>
  <mergeCells count="2">
    <mergeCell ref="A2:G2"/>
    <mergeCell ref="A4:G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8"/>
  <sheetViews>
    <sheetView showGridLines="0" tabSelected="1" topLeftCell="B1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8" width="12.7109375" customWidth="1"/>
    <col min="9" max="9" width="13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1" t="s">
        <v>38</v>
      </c>
      <c r="B1" s="207" t="s">
        <v>4</v>
      </c>
      <c r="C1" s="208"/>
      <c r="D1" s="208"/>
      <c r="E1" s="208"/>
      <c r="F1" s="208"/>
      <c r="G1" s="208"/>
      <c r="H1" s="208"/>
      <c r="I1" s="208"/>
      <c r="J1" s="209"/>
    </row>
    <row r="2" spans="1:15" ht="36" customHeight="1" x14ac:dyDescent="0.2">
      <c r="A2" s="2"/>
      <c r="B2" s="68" t="s">
        <v>24</v>
      </c>
      <c r="C2" s="69"/>
      <c r="D2" s="70" t="s">
        <v>48</v>
      </c>
      <c r="E2" s="213" t="s">
        <v>49</v>
      </c>
      <c r="F2" s="214"/>
      <c r="G2" s="214"/>
      <c r="H2" s="214"/>
      <c r="I2" s="214"/>
      <c r="J2" s="215"/>
      <c r="O2" s="1"/>
    </row>
    <row r="3" spans="1:15" ht="27" customHeight="1" x14ac:dyDescent="0.2">
      <c r="A3" s="2"/>
      <c r="B3" s="71" t="s">
        <v>46</v>
      </c>
      <c r="C3" s="69"/>
      <c r="D3" s="72" t="s">
        <v>44</v>
      </c>
      <c r="E3" s="216" t="s">
        <v>45</v>
      </c>
      <c r="F3" s="217"/>
      <c r="G3" s="217"/>
      <c r="H3" s="217"/>
      <c r="I3" s="217"/>
      <c r="J3" s="218"/>
    </row>
    <row r="4" spans="1:15" ht="23.25" customHeight="1" x14ac:dyDescent="0.2">
      <c r="A4" s="67">
        <v>2713</v>
      </c>
      <c r="B4" s="73" t="s">
        <v>47</v>
      </c>
      <c r="C4" s="74"/>
      <c r="D4" s="75" t="s">
        <v>12</v>
      </c>
      <c r="E4" s="202" t="s">
        <v>43</v>
      </c>
      <c r="F4" s="203"/>
      <c r="G4" s="203"/>
      <c r="H4" s="203"/>
      <c r="I4" s="203"/>
      <c r="J4" s="204"/>
    </row>
    <row r="5" spans="1:15" ht="24" customHeight="1" x14ac:dyDescent="0.2">
      <c r="A5" s="2"/>
      <c r="B5" s="38" t="s">
        <v>23</v>
      </c>
      <c r="D5" s="27"/>
      <c r="E5" s="21"/>
      <c r="F5" s="21"/>
      <c r="G5" s="21"/>
      <c r="H5" s="23" t="s">
        <v>42</v>
      </c>
      <c r="I5" s="27"/>
      <c r="J5" s="8"/>
    </row>
    <row r="6" spans="1:15" ht="15.75" customHeight="1" x14ac:dyDescent="0.2">
      <c r="A6" s="2"/>
      <c r="B6" s="34"/>
      <c r="C6" s="21"/>
      <c r="D6" s="27"/>
      <c r="E6" s="21"/>
      <c r="F6" s="21"/>
      <c r="G6" s="21"/>
      <c r="H6" s="23" t="s">
        <v>36</v>
      </c>
      <c r="I6" s="27"/>
      <c r="J6" s="8"/>
    </row>
    <row r="7" spans="1:15" ht="15.75" customHeight="1" x14ac:dyDescent="0.2">
      <c r="A7" s="2"/>
      <c r="B7" s="35"/>
      <c r="C7" s="22"/>
      <c r="D7" s="28"/>
      <c r="E7" s="29"/>
      <c r="F7" s="29"/>
      <c r="G7" s="29"/>
      <c r="H7" s="30"/>
      <c r="I7" s="29"/>
      <c r="J7" s="41"/>
    </row>
    <row r="8" spans="1:15" ht="24" hidden="1" customHeight="1" x14ac:dyDescent="0.2">
      <c r="A8" s="2"/>
      <c r="B8" s="38" t="s">
        <v>21</v>
      </c>
      <c r="D8" s="27"/>
      <c r="H8" s="23" t="s">
        <v>42</v>
      </c>
      <c r="I8" s="27"/>
      <c r="J8" s="8"/>
    </row>
    <row r="9" spans="1:15" ht="15.75" hidden="1" customHeight="1" x14ac:dyDescent="0.2">
      <c r="A9" s="2"/>
      <c r="B9" s="2"/>
      <c r="D9" s="27"/>
      <c r="H9" s="23" t="s">
        <v>36</v>
      </c>
      <c r="I9" s="27"/>
      <c r="J9" s="8"/>
    </row>
    <row r="10" spans="1:15" ht="15.75" hidden="1" customHeight="1" x14ac:dyDescent="0.2">
      <c r="A10" s="2"/>
      <c r="B10" s="42"/>
      <c r="C10" s="22"/>
      <c r="D10" s="28"/>
      <c r="E10" s="30"/>
      <c r="F10" s="30"/>
      <c r="G10" s="14"/>
      <c r="H10" s="14"/>
      <c r="I10" s="43"/>
      <c r="J10" s="41"/>
    </row>
    <row r="11" spans="1:15" ht="24" customHeight="1" x14ac:dyDescent="0.2">
      <c r="A11" s="2"/>
      <c r="B11" s="38" t="s">
        <v>20</v>
      </c>
      <c r="D11" s="220"/>
      <c r="E11" s="220"/>
      <c r="F11" s="220"/>
      <c r="G11" s="220"/>
      <c r="H11" s="23" t="s">
        <v>42</v>
      </c>
      <c r="I11" s="77"/>
      <c r="J11" s="8"/>
    </row>
    <row r="12" spans="1:15" ht="15.75" customHeight="1" x14ac:dyDescent="0.2">
      <c r="A12" s="2"/>
      <c r="B12" s="34"/>
      <c r="C12" s="21"/>
      <c r="D12" s="201"/>
      <c r="E12" s="201"/>
      <c r="F12" s="201"/>
      <c r="G12" s="201"/>
      <c r="H12" s="23" t="s">
        <v>36</v>
      </c>
      <c r="I12" s="77"/>
      <c r="J12" s="8"/>
    </row>
    <row r="13" spans="1:15" ht="15.75" customHeight="1" x14ac:dyDescent="0.2">
      <c r="A13" s="2"/>
      <c r="B13" s="35"/>
      <c r="C13" s="22"/>
      <c r="D13" s="76"/>
      <c r="E13" s="205"/>
      <c r="F13" s="206"/>
      <c r="G13" s="206"/>
      <c r="H13" s="24"/>
      <c r="I13" s="29"/>
      <c r="J13" s="41"/>
    </row>
    <row r="14" spans="1:15" ht="24" customHeight="1" x14ac:dyDescent="0.2">
      <c r="A14" s="2"/>
      <c r="B14" s="54" t="s">
        <v>22</v>
      </c>
      <c r="C14" s="55"/>
      <c r="D14" s="56"/>
      <c r="E14" s="57"/>
      <c r="F14" s="57"/>
      <c r="G14" s="57"/>
      <c r="H14" s="58"/>
      <c r="I14" s="57"/>
      <c r="J14" s="59"/>
    </row>
    <row r="15" spans="1:15" ht="32.25" customHeight="1" x14ac:dyDescent="0.2">
      <c r="A15" s="2"/>
      <c r="B15" s="42" t="s">
        <v>34</v>
      </c>
      <c r="C15" s="60"/>
      <c r="D15" s="14"/>
      <c r="E15" s="219"/>
      <c r="F15" s="219"/>
      <c r="G15" s="221"/>
      <c r="H15" s="221"/>
      <c r="I15" s="221" t="s">
        <v>31</v>
      </c>
      <c r="J15" s="222"/>
    </row>
    <row r="16" spans="1:15" ht="23.25" customHeight="1" x14ac:dyDescent="0.2">
      <c r="A16" s="128" t="s">
        <v>26</v>
      </c>
      <c r="B16" s="45" t="s">
        <v>26</v>
      </c>
      <c r="C16" s="46"/>
      <c r="D16" s="47"/>
      <c r="E16" s="192"/>
      <c r="F16" s="193"/>
      <c r="G16" s="192"/>
      <c r="H16" s="193"/>
      <c r="I16" s="192">
        <f>SUMIF(F49:F64,A16,I49:I64)+SUMIF(F49:F64,"PSU",I49:I64)</f>
        <v>0</v>
      </c>
      <c r="J16" s="194"/>
    </row>
    <row r="17" spans="1:10" ht="23.25" customHeight="1" x14ac:dyDescent="0.2">
      <c r="A17" s="128" t="s">
        <v>27</v>
      </c>
      <c r="B17" s="45" t="s">
        <v>27</v>
      </c>
      <c r="C17" s="46"/>
      <c r="D17" s="47"/>
      <c r="E17" s="192"/>
      <c r="F17" s="193"/>
      <c r="G17" s="192"/>
      <c r="H17" s="193"/>
      <c r="I17" s="192">
        <f>SUMIF(F49:F64,A17,I49:I64)</f>
        <v>0</v>
      </c>
      <c r="J17" s="194"/>
    </row>
    <row r="18" spans="1:10" ht="23.25" customHeight="1" x14ac:dyDescent="0.2">
      <c r="A18" s="128" t="s">
        <v>28</v>
      </c>
      <c r="B18" s="45" t="s">
        <v>28</v>
      </c>
      <c r="C18" s="46"/>
      <c r="D18" s="47"/>
      <c r="E18" s="192"/>
      <c r="F18" s="193"/>
      <c r="G18" s="192"/>
      <c r="H18" s="193"/>
      <c r="I18" s="192">
        <f>SUMIF(F49:F64,A18,I49:I64)</f>
        <v>0</v>
      </c>
      <c r="J18" s="194"/>
    </row>
    <row r="19" spans="1:10" ht="23.25" customHeight="1" x14ac:dyDescent="0.2">
      <c r="A19" s="128" t="s">
        <v>85</v>
      </c>
      <c r="B19" s="45" t="s">
        <v>29</v>
      </c>
      <c r="C19" s="46"/>
      <c r="D19" s="47"/>
      <c r="E19" s="192"/>
      <c r="F19" s="193"/>
      <c r="G19" s="192"/>
      <c r="H19" s="193"/>
      <c r="I19" s="192">
        <f>SUMIF(F49:F64,A19,I49:I64)</f>
        <v>0</v>
      </c>
      <c r="J19" s="194"/>
    </row>
    <row r="20" spans="1:10" ht="23.25" customHeight="1" x14ac:dyDescent="0.2">
      <c r="A20" s="128" t="s">
        <v>86</v>
      </c>
      <c r="B20" s="45" t="s">
        <v>30</v>
      </c>
      <c r="C20" s="46"/>
      <c r="D20" s="47"/>
      <c r="E20" s="192"/>
      <c r="F20" s="193"/>
      <c r="G20" s="192"/>
      <c r="H20" s="193"/>
      <c r="I20" s="192">
        <f>SUMIF(F49:F64,A20,I49:I64)</f>
        <v>0</v>
      </c>
      <c r="J20" s="194"/>
    </row>
    <row r="21" spans="1:10" ht="23.25" customHeight="1" x14ac:dyDescent="0.2">
      <c r="A21" s="2"/>
      <c r="B21" s="62" t="s">
        <v>31</v>
      </c>
      <c r="C21" s="63"/>
      <c r="D21" s="64"/>
      <c r="E21" s="195"/>
      <c r="F21" s="223"/>
      <c r="G21" s="195"/>
      <c r="H21" s="223"/>
      <c r="I21" s="195">
        <f>SUM(I16:J20)</f>
        <v>0</v>
      </c>
      <c r="J21" s="196"/>
    </row>
    <row r="22" spans="1:10" ht="33" customHeight="1" x14ac:dyDescent="0.2">
      <c r="A22" s="2"/>
      <c r="B22" s="53" t="s">
        <v>35</v>
      </c>
      <c r="C22" s="46"/>
      <c r="D22" s="47"/>
      <c r="E22" s="52"/>
      <c r="F22" s="49"/>
      <c r="G22" s="40"/>
      <c r="H22" s="40"/>
      <c r="I22" s="40"/>
      <c r="J22" s="50"/>
    </row>
    <row r="23" spans="1:10" ht="23.25" customHeight="1" x14ac:dyDescent="0.2">
      <c r="A23" s="2">
        <f>ZakladDPHSni*SazbaDPH1/100</f>
        <v>0</v>
      </c>
      <c r="B23" s="45" t="s">
        <v>13</v>
      </c>
      <c r="C23" s="46"/>
      <c r="D23" s="47"/>
      <c r="E23" s="48">
        <v>15</v>
      </c>
      <c r="F23" s="49" t="s">
        <v>0</v>
      </c>
      <c r="G23" s="190">
        <f>ZakladDPHSniVypocet</f>
        <v>0</v>
      </c>
      <c r="H23" s="191"/>
      <c r="I23" s="191"/>
      <c r="J23" s="5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45" t="s">
        <v>14</v>
      </c>
      <c r="C24" s="46"/>
      <c r="D24" s="47"/>
      <c r="E24" s="48">
        <f>SazbaDPH1</f>
        <v>15</v>
      </c>
      <c r="F24" s="49" t="s">
        <v>0</v>
      </c>
      <c r="G24" s="188">
        <f>IF(A24&gt;50, ROUNDUP(A23, 0), ROUNDDOWN(A23, 0))</f>
        <v>0</v>
      </c>
      <c r="H24" s="189"/>
      <c r="I24" s="189"/>
      <c r="J24" s="50" t="str">
        <f t="shared" si="0"/>
        <v>CZK</v>
      </c>
    </row>
    <row r="25" spans="1:10" ht="23.25" customHeight="1" x14ac:dyDescent="0.2">
      <c r="A25" s="2">
        <f>ZakladDPHZakl*SazbaDPH2/100</f>
        <v>0</v>
      </c>
      <c r="B25" s="45" t="s">
        <v>15</v>
      </c>
      <c r="C25" s="46"/>
      <c r="D25" s="47"/>
      <c r="E25" s="48">
        <v>21</v>
      </c>
      <c r="F25" s="49" t="s">
        <v>0</v>
      </c>
      <c r="G25" s="190">
        <f>ZakladDPHZaklVypocet</f>
        <v>0</v>
      </c>
      <c r="H25" s="191"/>
      <c r="I25" s="191"/>
      <c r="J25" s="50" t="str">
        <f t="shared" si="0"/>
        <v>CZK</v>
      </c>
    </row>
    <row r="26" spans="1:10" ht="23.25" customHeight="1" x14ac:dyDescent="0.2">
      <c r="A26" s="2">
        <f>(A25-INT(A25))*100</f>
        <v>0</v>
      </c>
      <c r="B26" s="39" t="s">
        <v>16</v>
      </c>
      <c r="C26" s="18"/>
      <c r="D26" s="14"/>
      <c r="E26" s="36">
        <f>SazbaDPH2</f>
        <v>21</v>
      </c>
      <c r="F26" s="37" t="s">
        <v>0</v>
      </c>
      <c r="G26" s="210">
        <f>IF(A26&gt;50, ROUNDUP(A25, 0), ROUNDDOWN(A25, 0))</f>
        <v>0</v>
      </c>
      <c r="H26" s="211"/>
      <c r="I26" s="211"/>
      <c r="J26" s="44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8" t="s">
        <v>5</v>
      </c>
      <c r="C27" s="16"/>
      <c r="D27" s="19"/>
      <c r="E27" s="16"/>
      <c r="F27" s="17"/>
      <c r="G27" s="212">
        <f>CenaCelkem-(ZakladDPHSni+DPHSni+ZakladDPHZakl+DPHZakl)</f>
        <v>0</v>
      </c>
      <c r="H27" s="212"/>
      <c r="I27" s="212"/>
      <c r="J27" s="51" t="str">
        <f t="shared" si="0"/>
        <v>CZK</v>
      </c>
    </row>
    <row r="28" spans="1:10" ht="27.75" hidden="1" customHeight="1" thickBot="1" x14ac:dyDescent="0.25">
      <c r="A28" s="2"/>
      <c r="B28" s="105" t="s">
        <v>25</v>
      </c>
      <c r="C28" s="106"/>
      <c r="D28" s="106"/>
      <c r="E28" s="107"/>
      <c r="F28" s="108"/>
      <c r="G28" s="198">
        <f>ZakladDPHSniVypocet+ZakladDPHZaklVypocet</f>
        <v>0</v>
      </c>
      <c r="H28" s="198"/>
      <c r="I28" s="198"/>
      <c r="J28" s="10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05" t="s">
        <v>37</v>
      </c>
      <c r="C29" s="110"/>
      <c r="D29" s="110"/>
      <c r="E29" s="110"/>
      <c r="F29" s="110"/>
      <c r="G29" s="197">
        <f>IF(A29&gt;50, ROUNDUP(A27, 0), ROUNDDOWN(A27, 0))</f>
        <v>0</v>
      </c>
      <c r="H29" s="197"/>
      <c r="I29" s="197"/>
      <c r="J29" s="111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2"/>
      <c r="E32" s="32"/>
      <c r="F32" s="15" t="s">
        <v>11</v>
      </c>
      <c r="G32" s="32"/>
      <c r="H32" s="33"/>
      <c r="I32" s="32"/>
      <c r="J32" s="9"/>
    </row>
    <row r="33" spans="1:10" ht="47.25" customHeight="1" x14ac:dyDescent="0.2">
      <c r="A33" s="2"/>
      <c r="B33" s="2"/>
      <c r="J33" s="9"/>
    </row>
    <row r="34" spans="1:10" s="26" customFormat="1" ht="18.75" customHeight="1" x14ac:dyDescent="0.2">
      <c r="A34" s="25"/>
      <c r="B34" s="25"/>
      <c r="D34" s="199"/>
      <c r="E34" s="200"/>
      <c r="G34" s="199"/>
      <c r="H34" s="200"/>
      <c r="I34" s="200"/>
      <c r="J34" s="31"/>
    </row>
    <row r="35" spans="1:10" ht="12.75" customHeight="1" x14ac:dyDescent="0.2">
      <c r="A35" s="2"/>
      <c r="B35" s="2"/>
      <c r="D35" s="187" t="s">
        <v>2</v>
      </c>
      <c r="E35" s="187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2" t="s">
        <v>17</v>
      </c>
      <c r="C37" s="83"/>
      <c r="D37" s="83"/>
      <c r="E37" s="83"/>
      <c r="F37" s="84"/>
      <c r="G37" s="84"/>
      <c r="H37" s="84"/>
      <c r="I37" s="84"/>
      <c r="J37" s="83"/>
    </row>
    <row r="38" spans="1:10" ht="25.5" hidden="1" customHeight="1" x14ac:dyDescent="0.2">
      <c r="A38" s="81" t="s">
        <v>39</v>
      </c>
      <c r="B38" s="85" t="s">
        <v>18</v>
      </c>
      <c r="C38" s="86" t="s">
        <v>6</v>
      </c>
      <c r="D38" s="87"/>
      <c r="E38" s="87"/>
      <c r="F38" s="88" t="str">
        <f>B23</f>
        <v>Základ pro sníženou DPH</v>
      </c>
      <c r="G38" s="88" t="str">
        <f>B25</f>
        <v>Základ pro základní DPH</v>
      </c>
      <c r="H38" s="89" t="s">
        <v>19</v>
      </c>
      <c r="I38" s="89" t="s">
        <v>1</v>
      </c>
      <c r="J38" s="90" t="s">
        <v>0</v>
      </c>
    </row>
    <row r="39" spans="1:10" ht="25.5" hidden="1" customHeight="1" x14ac:dyDescent="0.2">
      <c r="A39" s="81">
        <v>1</v>
      </c>
      <c r="B39" s="91" t="s">
        <v>50</v>
      </c>
      <c r="C39" s="224"/>
      <c r="D39" s="225"/>
      <c r="E39" s="225"/>
      <c r="F39" s="92">
        <f>'04 v Pol'!AE175</f>
        <v>0</v>
      </c>
      <c r="G39" s="93">
        <f>'04 v Pol'!AF175</f>
        <v>0</v>
      </c>
      <c r="H39" s="94">
        <f>(F39*SazbaDPH1/100)+(G39*SazbaDPH2/100)</f>
        <v>0</v>
      </c>
      <c r="I39" s="94">
        <f>F39+G39+H39</f>
        <v>0</v>
      </c>
      <c r="J39" s="95" t="str">
        <f>IF(CenaCelkemVypocet=0,"",I39/CenaCelkemVypocet*100)</f>
        <v/>
      </c>
    </row>
    <row r="40" spans="1:10" ht="25.5" hidden="1" customHeight="1" x14ac:dyDescent="0.2">
      <c r="A40" s="81">
        <v>2</v>
      </c>
      <c r="B40" s="96" t="s">
        <v>44</v>
      </c>
      <c r="C40" s="226" t="s">
        <v>45</v>
      </c>
      <c r="D40" s="227"/>
      <c r="E40" s="227"/>
      <c r="F40" s="97">
        <f>'04 v Pol'!AE175</f>
        <v>0</v>
      </c>
      <c r="G40" s="98">
        <f>'04 v Pol'!AF175</f>
        <v>0</v>
      </c>
      <c r="H40" s="98">
        <f>(F40*SazbaDPH1/100)+(G40*SazbaDPH2/100)</f>
        <v>0</v>
      </c>
      <c r="I40" s="98">
        <f>F40+G40+H40</f>
        <v>0</v>
      </c>
      <c r="J40" s="99" t="str">
        <f>IF(CenaCelkemVypocet=0,"",I40/CenaCelkemVypocet*100)</f>
        <v/>
      </c>
    </row>
    <row r="41" spans="1:10" ht="25.5" hidden="1" customHeight="1" x14ac:dyDescent="0.2">
      <c r="A41" s="81">
        <v>3</v>
      </c>
      <c r="B41" s="100" t="s">
        <v>12</v>
      </c>
      <c r="C41" s="224" t="s">
        <v>43</v>
      </c>
      <c r="D41" s="225"/>
      <c r="E41" s="225"/>
      <c r="F41" s="101">
        <f>'04 v Pol'!AE175</f>
        <v>0</v>
      </c>
      <c r="G41" s="94">
        <f>'04 v Pol'!AF175</f>
        <v>0</v>
      </c>
      <c r="H41" s="94">
        <f>(F41*SazbaDPH1/100)+(G41*SazbaDPH2/100)</f>
        <v>0</v>
      </c>
      <c r="I41" s="94">
        <f>F41+G41+H41</f>
        <v>0</v>
      </c>
      <c r="J41" s="95" t="str">
        <f>IF(CenaCelkemVypocet=0,"",I41/CenaCelkemVypocet*100)</f>
        <v/>
      </c>
    </row>
    <row r="42" spans="1:10" ht="25.5" hidden="1" customHeight="1" x14ac:dyDescent="0.2">
      <c r="A42" s="81"/>
      <c r="B42" s="228" t="s">
        <v>51</v>
      </c>
      <c r="C42" s="229"/>
      <c r="D42" s="229"/>
      <c r="E42" s="230"/>
      <c r="F42" s="102">
        <f>SUMIF(A39:A41,"=1",F39:F41)</f>
        <v>0</v>
      </c>
      <c r="G42" s="103">
        <f>SUMIF(A39:A41,"=1",G39:G41)</f>
        <v>0</v>
      </c>
      <c r="H42" s="103">
        <f>SUMIF(A39:A41,"=1",H39:H41)</f>
        <v>0</v>
      </c>
      <c r="I42" s="103">
        <f>SUMIF(A39:A41,"=1",I39:I41)</f>
        <v>0</v>
      </c>
      <c r="J42" s="104">
        <f>SUMIF(A39:A41,"=1",J39:J41)</f>
        <v>0</v>
      </c>
    </row>
    <row r="46" spans="1:10" ht="15.75" x14ac:dyDescent="0.25">
      <c r="B46" s="112" t="s">
        <v>53</v>
      </c>
    </row>
    <row r="48" spans="1:10" ht="25.5" customHeight="1" x14ac:dyDescent="0.2">
      <c r="A48" s="113"/>
      <c r="B48" s="116" t="s">
        <v>18</v>
      </c>
      <c r="C48" s="116" t="s">
        <v>6</v>
      </c>
      <c r="D48" s="117"/>
      <c r="E48" s="117"/>
      <c r="F48" s="118" t="s">
        <v>54</v>
      </c>
      <c r="G48" s="118"/>
      <c r="H48" s="118"/>
      <c r="I48" s="118" t="s">
        <v>31</v>
      </c>
      <c r="J48" s="118" t="s">
        <v>0</v>
      </c>
    </row>
    <row r="49" spans="1:10" ht="25.5" customHeight="1" x14ac:dyDescent="0.2">
      <c r="A49" s="114"/>
      <c r="B49" s="119" t="s">
        <v>55</v>
      </c>
      <c r="C49" s="231" t="s">
        <v>56</v>
      </c>
      <c r="D49" s="232"/>
      <c r="E49" s="232"/>
      <c r="F49" s="124" t="s">
        <v>26</v>
      </c>
      <c r="G49" s="125"/>
      <c r="H49" s="125"/>
      <c r="I49" s="125">
        <f>'04 v Pol'!G8</f>
        <v>0</v>
      </c>
      <c r="J49" s="122" t="str">
        <f>IF(I65=0,"",I49/I65*100)</f>
        <v/>
      </c>
    </row>
    <row r="50" spans="1:10" ht="25.5" customHeight="1" x14ac:dyDescent="0.2">
      <c r="A50" s="114"/>
      <c r="B50" s="119" t="s">
        <v>57</v>
      </c>
      <c r="C50" s="231" t="s">
        <v>58</v>
      </c>
      <c r="D50" s="232"/>
      <c r="E50" s="232"/>
      <c r="F50" s="124" t="s">
        <v>26</v>
      </c>
      <c r="G50" s="125"/>
      <c r="H50" s="125"/>
      <c r="I50" s="125">
        <f>'04 v Pol'!G10</f>
        <v>0</v>
      </c>
      <c r="J50" s="122" t="str">
        <f>IF(I65=0,"",I50/I65*100)</f>
        <v/>
      </c>
    </row>
    <row r="51" spans="1:10" ht="25.5" customHeight="1" x14ac:dyDescent="0.2">
      <c r="A51" s="114"/>
      <c r="B51" s="119" t="s">
        <v>59</v>
      </c>
      <c r="C51" s="231" t="s">
        <v>60</v>
      </c>
      <c r="D51" s="232"/>
      <c r="E51" s="232"/>
      <c r="F51" s="124" t="s">
        <v>26</v>
      </c>
      <c r="G51" s="125"/>
      <c r="H51" s="125"/>
      <c r="I51" s="125">
        <f>'04 v Pol'!G13</f>
        <v>0</v>
      </c>
      <c r="J51" s="122" t="str">
        <f>IF(I65=0,"",I51/I65*100)</f>
        <v/>
      </c>
    </row>
    <row r="52" spans="1:10" ht="25.5" customHeight="1" x14ac:dyDescent="0.2">
      <c r="A52" s="114"/>
      <c r="B52" s="119" t="s">
        <v>61</v>
      </c>
      <c r="C52" s="231" t="s">
        <v>62</v>
      </c>
      <c r="D52" s="232"/>
      <c r="E52" s="232"/>
      <c r="F52" s="124" t="s">
        <v>26</v>
      </c>
      <c r="G52" s="125"/>
      <c r="H52" s="125"/>
      <c r="I52" s="125">
        <f>'04 v Pol'!G19</f>
        <v>0</v>
      </c>
      <c r="J52" s="122" t="str">
        <f>IF(I65=0,"",I52/I65*100)</f>
        <v/>
      </c>
    </row>
    <row r="53" spans="1:10" ht="25.5" customHeight="1" x14ac:dyDescent="0.2">
      <c r="A53" s="114"/>
      <c r="B53" s="119" t="s">
        <v>63</v>
      </c>
      <c r="C53" s="231" t="s">
        <v>64</v>
      </c>
      <c r="D53" s="232"/>
      <c r="E53" s="232"/>
      <c r="F53" s="124" t="s">
        <v>26</v>
      </c>
      <c r="G53" s="125"/>
      <c r="H53" s="125"/>
      <c r="I53" s="125">
        <f>'04 v Pol'!G22</f>
        <v>0</v>
      </c>
      <c r="J53" s="122" t="str">
        <f>IF(I65=0,"",I53/I65*100)</f>
        <v/>
      </c>
    </row>
    <row r="54" spans="1:10" ht="25.5" customHeight="1" x14ac:dyDescent="0.2">
      <c r="A54" s="114"/>
      <c r="B54" s="119" t="s">
        <v>65</v>
      </c>
      <c r="C54" s="231" t="s">
        <v>66</v>
      </c>
      <c r="D54" s="232"/>
      <c r="E54" s="232"/>
      <c r="F54" s="124" t="s">
        <v>27</v>
      </c>
      <c r="G54" s="125"/>
      <c r="H54" s="125"/>
      <c r="I54" s="125">
        <f>'04 v Pol'!G24</f>
        <v>0</v>
      </c>
      <c r="J54" s="122" t="str">
        <f>IF(I65=0,"",I54/I65*100)</f>
        <v/>
      </c>
    </row>
    <row r="55" spans="1:10" ht="25.5" customHeight="1" x14ac:dyDescent="0.2">
      <c r="A55" s="114"/>
      <c r="B55" s="119" t="s">
        <v>67</v>
      </c>
      <c r="C55" s="231" t="s">
        <v>68</v>
      </c>
      <c r="D55" s="232"/>
      <c r="E55" s="232"/>
      <c r="F55" s="124" t="s">
        <v>27</v>
      </c>
      <c r="G55" s="125"/>
      <c r="H55" s="125"/>
      <c r="I55" s="125">
        <f>'04 v Pol'!G40</f>
        <v>0</v>
      </c>
      <c r="J55" s="122" t="str">
        <f>IF(I65=0,"",I55/I65*100)</f>
        <v/>
      </c>
    </row>
    <row r="56" spans="1:10" ht="25.5" customHeight="1" x14ac:dyDescent="0.2">
      <c r="A56" s="114"/>
      <c r="B56" s="119" t="s">
        <v>69</v>
      </c>
      <c r="C56" s="231" t="s">
        <v>70</v>
      </c>
      <c r="D56" s="232"/>
      <c r="E56" s="232"/>
      <c r="F56" s="124" t="s">
        <v>27</v>
      </c>
      <c r="G56" s="125"/>
      <c r="H56" s="125"/>
      <c r="I56" s="125">
        <f>'04 v Pol'!G53</f>
        <v>0</v>
      </c>
      <c r="J56" s="122" t="str">
        <f>IF(I65=0,"",I56/I65*100)</f>
        <v/>
      </c>
    </row>
    <row r="57" spans="1:10" ht="25.5" customHeight="1" x14ac:dyDescent="0.2">
      <c r="A57" s="114"/>
      <c r="B57" s="119" t="s">
        <v>71</v>
      </c>
      <c r="C57" s="231" t="s">
        <v>72</v>
      </c>
      <c r="D57" s="232"/>
      <c r="E57" s="232"/>
      <c r="F57" s="124" t="s">
        <v>27</v>
      </c>
      <c r="G57" s="125"/>
      <c r="H57" s="125"/>
      <c r="I57" s="125">
        <f>'04 v Pol'!G86</f>
        <v>0</v>
      </c>
      <c r="J57" s="122" t="str">
        <f>IF(I65=0,"",I57/I65*100)</f>
        <v/>
      </c>
    </row>
    <row r="58" spans="1:10" ht="25.5" customHeight="1" x14ac:dyDescent="0.2">
      <c r="A58" s="114"/>
      <c r="B58" s="119" t="s">
        <v>73</v>
      </c>
      <c r="C58" s="231" t="s">
        <v>74</v>
      </c>
      <c r="D58" s="232"/>
      <c r="E58" s="232"/>
      <c r="F58" s="124" t="s">
        <v>27</v>
      </c>
      <c r="G58" s="125"/>
      <c r="H58" s="125"/>
      <c r="I58" s="125">
        <f>'04 v Pol'!G113</f>
        <v>0</v>
      </c>
      <c r="J58" s="122" t="str">
        <f>IF(I65=0,"",I58/I65*100)</f>
        <v/>
      </c>
    </row>
    <row r="59" spans="1:10" ht="25.5" customHeight="1" x14ac:dyDescent="0.2">
      <c r="A59" s="114"/>
      <c r="B59" s="119" t="s">
        <v>75</v>
      </c>
      <c r="C59" s="231" t="s">
        <v>76</v>
      </c>
      <c r="D59" s="232"/>
      <c r="E59" s="232"/>
      <c r="F59" s="124" t="s">
        <v>27</v>
      </c>
      <c r="G59" s="125"/>
      <c r="H59" s="125"/>
      <c r="I59" s="125">
        <f>'04 v Pol'!G129</f>
        <v>0</v>
      </c>
      <c r="J59" s="122" t="str">
        <f>IF(I65=0,"",I59/I65*100)</f>
        <v/>
      </c>
    </row>
    <row r="60" spans="1:10" ht="25.5" customHeight="1" x14ac:dyDescent="0.2">
      <c r="A60" s="114"/>
      <c r="B60" s="119" t="s">
        <v>77</v>
      </c>
      <c r="C60" s="231" t="s">
        <v>78</v>
      </c>
      <c r="D60" s="232"/>
      <c r="E60" s="232"/>
      <c r="F60" s="124" t="s">
        <v>27</v>
      </c>
      <c r="G60" s="125"/>
      <c r="H60" s="125"/>
      <c r="I60" s="125">
        <f>'04 v Pol'!G136</f>
        <v>0</v>
      </c>
      <c r="J60" s="122" t="str">
        <f>IF(I65=0,"",I60/I65*100)</f>
        <v/>
      </c>
    </row>
    <row r="61" spans="1:10" ht="25.5" customHeight="1" x14ac:dyDescent="0.2">
      <c r="A61" s="114"/>
      <c r="B61" s="119" t="s">
        <v>79</v>
      </c>
      <c r="C61" s="231" t="s">
        <v>66</v>
      </c>
      <c r="D61" s="232"/>
      <c r="E61" s="232"/>
      <c r="F61" s="124" t="s">
        <v>27</v>
      </c>
      <c r="G61" s="125"/>
      <c r="H61" s="125"/>
      <c r="I61" s="125">
        <f>'04 v Pol'!G147</f>
        <v>0</v>
      </c>
      <c r="J61" s="122" t="str">
        <f>IF(I65=0,"",I61/I65*100)</f>
        <v/>
      </c>
    </row>
    <row r="62" spans="1:10" ht="25.5" customHeight="1" x14ac:dyDescent="0.2">
      <c r="A62" s="114"/>
      <c r="B62" s="119" t="s">
        <v>80</v>
      </c>
      <c r="C62" s="231" t="s">
        <v>81</v>
      </c>
      <c r="D62" s="232"/>
      <c r="E62" s="232"/>
      <c r="F62" s="124" t="s">
        <v>28</v>
      </c>
      <c r="G62" s="125"/>
      <c r="H62" s="125"/>
      <c r="I62" s="125">
        <f>'04 v Pol'!G157</f>
        <v>0</v>
      </c>
      <c r="J62" s="122" t="str">
        <f>IF(I65=0,"",I62/I65*100)</f>
        <v/>
      </c>
    </row>
    <row r="63" spans="1:10" ht="25.5" customHeight="1" x14ac:dyDescent="0.2">
      <c r="A63" s="114"/>
      <c r="B63" s="119" t="s">
        <v>82</v>
      </c>
      <c r="C63" s="231" t="s">
        <v>83</v>
      </c>
      <c r="D63" s="232"/>
      <c r="E63" s="232"/>
      <c r="F63" s="124" t="s">
        <v>84</v>
      </c>
      <c r="G63" s="125"/>
      <c r="H63" s="125"/>
      <c r="I63" s="125">
        <f>'04 v Pol'!G162</f>
        <v>0</v>
      </c>
      <c r="J63" s="122" t="str">
        <f>IF(I65=0,"",I63/I65*100)</f>
        <v/>
      </c>
    </row>
    <row r="64" spans="1:10" ht="25.5" customHeight="1" x14ac:dyDescent="0.2">
      <c r="A64" s="114"/>
      <c r="B64" s="119" t="s">
        <v>85</v>
      </c>
      <c r="C64" s="231" t="s">
        <v>29</v>
      </c>
      <c r="D64" s="232"/>
      <c r="E64" s="232"/>
      <c r="F64" s="124" t="s">
        <v>85</v>
      </c>
      <c r="G64" s="125"/>
      <c r="H64" s="125"/>
      <c r="I64" s="125">
        <f>'04 v Pol'!G171</f>
        <v>0</v>
      </c>
      <c r="J64" s="122" t="str">
        <f>IF(I65=0,"",I64/I65*100)</f>
        <v/>
      </c>
    </row>
    <row r="65" spans="1:10" ht="25.5" customHeight="1" x14ac:dyDescent="0.2">
      <c r="A65" s="115"/>
      <c r="B65" s="120" t="s">
        <v>1</v>
      </c>
      <c r="C65" s="120"/>
      <c r="D65" s="121"/>
      <c r="E65" s="121"/>
      <c r="F65" s="126"/>
      <c r="G65" s="127"/>
      <c r="H65" s="127"/>
      <c r="I65" s="127">
        <f>SUM(I49:I64)</f>
        <v>0</v>
      </c>
      <c r="J65" s="123">
        <f>SUM(J49:J64)</f>
        <v>0</v>
      </c>
    </row>
    <row r="66" spans="1:10" x14ac:dyDescent="0.2">
      <c r="F66" s="79"/>
      <c r="G66" s="79"/>
      <c r="H66" s="79"/>
      <c r="I66" s="79"/>
      <c r="J66" s="80"/>
    </row>
    <row r="67" spans="1:10" x14ac:dyDescent="0.2">
      <c r="F67" s="79"/>
      <c r="G67" s="79"/>
      <c r="H67" s="79"/>
      <c r="I67" s="79"/>
      <c r="J67" s="80"/>
    </row>
    <row r="68" spans="1:10" x14ac:dyDescent="0.2">
      <c r="F68" s="79"/>
      <c r="G68" s="79"/>
      <c r="H68" s="79"/>
      <c r="I68" s="79"/>
      <c r="J68" s="80"/>
    </row>
  </sheetData>
  <sheetProtection algorithmName="SHA-512" hashValue="GG/0qlqJ21N4/y5RZTeDhC5UZR4B7OFetjKM3G/ZI2NcbiVMRgvbLle5aHP6DpvxPSx0IkWIJOS/dM6YaVSyPA==" saltValue="TlHC1dGrJMRzfZnQriTlu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3" t="s">
        <v>7</v>
      </c>
      <c r="B1" s="233"/>
      <c r="C1" s="234"/>
      <c r="D1" s="233"/>
      <c r="E1" s="233"/>
      <c r="F1" s="233"/>
      <c r="G1" s="233"/>
    </row>
    <row r="2" spans="1:7" ht="24.95" customHeight="1" x14ac:dyDescent="0.2">
      <c r="A2" s="66" t="s">
        <v>8</v>
      </c>
      <c r="B2" s="65"/>
      <c r="C2" s="235"/>
      <c r="D2" s="235"/>
      <c r="E2" s="235"/>
      <c r="F2" s="235"/>
      <c r="G2" s="236"/>
    </row>
    <row r="3" spans="1:7" ht="24.95" customHeight="1" x14ac:dyDescent="0.2">
      <c r="A3" s="66" t="s">
        <v>9</v>
      </c>
      <c r="B3" s="65"/>
      <c r="C3" s="235"/>
      <c r="D3" s="235"/>
      <c r="E3" s="235"/>
      <c r="F3" s="235"/>
      <c r="G3" s="236"/>
    </row>
    <row r="4" spans="1:7" ht="24.95" customHeight="1" x14ac:dyDescent="0.2">
      <c r="A4" s="66" t="s">
        <v>10</v>
      </c>
      <c r="B4" s="65"/>
      <c r="C4" s="235"/>
      <c r="D4" s="235"/>
      <c r="E4" s="235"/>
      <c r="F4" s="235"/>
      <c r="G4" s="236"/>
    </row>
    <row r="5" spans="1:7" x14ac:dyDescent="0.2">
      <c r="B5" s="4"/>
      <c r="C5" s="5"/>
      <c r="D5" s="6"/>
    </row>
  </sheetData>
  <sheetProtection algorithmName="SHA-512" hashValue="BUwDs+q31z98UwOhpR82thxyqWcxQOiDpeBRQBme14PJLWocRLP352tND2hmQ9PF43LhjZUZL+Ac18K0uK0exA==" saltValue="TN0zA8EPfiE58xzEZUEPb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78" customWidth="1"/>
    <col min="3" max="3" width="38.28515625" style="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87</v>
      </c>
    </row>
    <row r="2" spans="1:60" ht="24.95" customHeight="1" x14ac:dyDescent="0.2">
      <c r="A2" s="129" t="s">
        <v>8</v>
      </c>
      <c r="B2" s="65" t="s">
        <v>48</v>
      </c>
      <c r="C2" s="250" t="s">
        <v>49</v>
      </c>
      <c r="D2" s="251"/>
      <c r="E2" s="251"/>
      <c r="F2" s="251"/>
      <c r="G2" s="252"/>
      <c r="AG2" t="s">
        <v>88</v>
      </c>
    </row>
    <row r="3" spans="1:60" ht="24.95" customHeight="1" x14ac:dyDescent="0.2">
      <c r="A3" s="129" t="s">
        <v>9</v>
      </c>
      <c r="B3" s="65" t="s">
        <v>44</v>
      </c>
      <c r="C3" s="250" t="s">
        <v>45</v>
      </c>
      <c r="D3" s="251"/>
      <c r="E3" s="251"/>
      <c r="F3" s="251"/>
      <c r="G3" s="252"/>
      <c r="AC3" s="78" t="s">
        <v>88</v>
      </c>
      <c r="AG3" t="s">
        <v>89</v>
      </c>
    </row>
    <row r="4" spans="1:60" ht="24.95" customHeight="1" x14ac:dyDescent="0.2">
      <c r="A4" s="130" t="s">
        <v>10</v>
      </c>
      <c r="B4" s="131" t="s">
        <v>12</v>
      </c>
      <c r="C4" s="253" t="s">
        <v>43</v>
      </c>
      <c r="D4" s="254"/>
      <c r="E4" s="254"/>
      <c r="F4" s="254"/>
      <c r="G4" s="255"/>
      <c r="AG4" t="s">
        <v>90</v>
      </c>
    </row>
    <row r="5" spans="1:60" x14ac:dyDescent="0.2">
      <c r="D5" s="10"/>
    </row>
    <row r="6" spans="1:60" ht="38.25" x14ac:dyDescent="0.2">
      <c r="A6" s="133" t="s">
        <v>91</v>
      </c>
      <c r="B6" s="135" t="s">
        <v>92</v>
      </c>
      <c r="C6" s="135" t="s">
        <v>93</v>
      </c>
      <c r="D6" s="134" t="s">
        <v>94</v>
      </c>
      <c r="E6" s="133" t="s">
        <v>95</v>
      </c>
      <c r="F6" s="132" t="s">
        <v>96</v>
      </c>
      <c r="G6" s="133" t="s">
        <v>31</v>
      </c>
      <c r="H6" s="136" t="s">
        <v>32</v>
      </c>
      <c r="I6" s="136" t="s">
        <v>97</v>
      </c>
      <c r="J6" s="136" t="s">
        <v>33</v>
      </c>
      <c r="K6" s="136" t="s">
        <v>98</v>
      </c>
      <c r="L6" s="136" t="s">
        <v>99</v>
      </c>
      <c r="M6" s="136" t="s">
        <v>100</v>
      </c>
      <c r="N6" s="136" t="s">
        <v>101</v>
      </c>
      <c r="O6" s="136" t="s">
        <v>102</v>
      </c>
      <c r="P6" s="136" t="s">
        <v>103</v>
      </c>
      <c r="Q6" s="136" t="s">
        <v>104</v>
      </c>
      <c r="R6" s="136" t="s">
        <v>105</v>
      </c>
      <c r="S6" s="136" t="s">
        <v>106</v>
      </c>
      <c r="T6" s="136" t="s">
        <v>107</v>
      </c>
      <c r="U6" s="136" t="s">
        <v>108</v>
      </c>
      <c r="V6" s="136" t="s">
        <v>109</v>
      </c>
      <c r="W6" s="136" t="s">
        <v>110</v>
      </c>
      <c r="X6" s="136" t="s">
        <v>111</v>
      </c>
    </row>
    <row r="7" spans="1:60" hidden="1" x14ac:dyDescent="0.2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60" x14ac:dyDescent="0.2">
      <c r="A8" s="145" t="s">
        <v>112</v>
      </c>
      <c r="B8" s="179" t="s">
        <v>55</v>
      </c>
      <c r="C8" s="180" t="s">
        <v>56</v>
      </c>
      <c r="D8" s="181"/>
      <c r="E8" s="182"/>
      <c r="F8" s="183"/>
      <c r="G8" s="184">
        <f>SUMIF(AG9:AG9,"&lt;&gt;NOR",G9:G9)</f>
        <v>0</v>
      </c>
      <c r="H8" s="142"/>
      <c r="I8" s="142">
        <f>SUM(I9:I9)</f>
        <v>0</v>
      </c>
      <c r="J8" s="142"/>
      <c r="K8" s="142">
        <f>SUM(K9:K9)</f>
        <v>0</v>
      </c>
      <c r="L8" s="142"/>
      <c r="M8" s="142">
        <f>SUM(M9:M9)</f>
        <v>0</v>
      </c>
      <c r="N8" s="142"/>
      <c r="O8" s="142">
        <f>SUM(O9:O9)</f>
        <v>0</v>
      </c>
      <c r="P8" s="142"/>
      <c r="Q8" s="142">
        <f>SUM(Q9:Q9)</f>
        <v>0</v>
      </c>
      <c r="R8" s="142"/>
      <c r="S8" s="142"/>
      <c r="T8" s="142"/>
      <c r="U8" s="142"/>
      <c r="V8" s="142">
        <f>SUM(V9:V9)</f>
        <v>24</v>
      </c>
      <c r="W8" s="142"/>
      <c r="X8" s="142"/>
      <c r="AG8" t="s">
        <v>113</v>
      </c>
    </row>
    <row r="9" spans="1:60" outlineLevel="1" x14ac:dyDescent="0.2">
      <c r="A9" s="156">
        <v>1</v>
      </c>
      <c r="B9" s="157" t="s">
        <v>114</v>
      </c>
      <c r="C9" s="158" t="s">
        <v>115</v>
      </c>
      <c r="D9" s="159" t="s">
        <v>116</v>
      </c>
      <c r="E9" s="160">
        <v>24</v>
      </c>
      <c r="F9" s="161"/>
      <c r="G9" s="162">
        <f>ROUND(E9*F9,2)</f>
        <v>0</v>
      </c>
      <c r="H9" s="141"/>
      <c r="I9" s="140">
        <f>ROUND(E9*H9,2)</f>
        <v>0</v>
      </c>
      <c r="J9" s="141"/>
      <c r="K9" s="140">
        <f>ROUND(E9*J9,2)</f>
        <v>0</v>
      </c>
      <c r="L9" s="140">
        <v>21</v>
      </c>
      <c r="M9" s="140">
        <f>G9*(1+L9/100)</f>
        <v>0</v>
      </c>
      <c r="N9" s="140">
        <v>0</v>
      </c>
      <c r="O9" s="140">
        <f>ROUND(E9*N9,2)</f>
        <v>0</v>
      </c>
      <c r="P9" s="140">
        <v>0</v>
      </c>
      <c r="Q9" s="140">
        <f>ROUND(E9*P9,2)</f>
        <v>0</v>
      </c>
      <c r="R9" s="140" t="s">
        <v>117</v>
      </c>
      <c r="S9" s="140" t="s">
        <v>118</v>
      </c>
      <c r="T9" s="140" t="s">
        <v>118</v>
      </c>
      <c r="U9" s="140">
        <v>1</v>
      </c>
      <c r="V9" s="140">
        <f>ROUND(E9*U9,2)</f>
        <v>24</v>
      </c>
      <c r="W9" s="140"/>
      <c r="X9" s="140" t="s">
        <v>119</v>
      </c>
      <c r="Y9" s="137"/>
      <c r="Z9" s="137"/>
      <c r="AA9" s="137"/>
      <c r="AB9" s="137"/>
      <c r="AC9" s="137"/>
      <c r="AD9" s="137"/>
      <c r="AE9" s="137"/>
      <c r="AF9" s="137"/>
      <c r="AG9" s="137" t="s">
        <v>120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x14ac:dyDescent="0.2">
      <c r="A10" s="149" t="s">
        <v>112</v>
      </c>
      <c r="B10" s="150" t="s">
        <v>57</v>
      </c>
      <c r="C10" s="151" t="s">
        <v>58</v>
      </c>
      <c r="D10" s="152"/>
      <c r="E10" s="153"/>
      <c r="F10" s="154"/>
      <c r="G10" s="155">
        <f>SUMIF(AG11:AG12,"&lt;&gt;NOR",G11:G12)</f>
        <v>0</v>
      </c>
      <c r="H10" s="142"/>
      <c r="I10" s="142">
        <f>SUM(I11:I12)</f>
        <v>0</v>
      </c>
      <c r="J10" s="142"/>
      <c r="K10" s="142">
        <f>SUM(K11:K12)</f>
        <v>0</v>
      </c>
      <c r="L10" s="142"/>
      <c r="M10" s="142">
        <f>SUM(M11:M12)</f>
        <v>0</v>
      </c>
      <c r="N10" s="142"/>
      <c r="O10" s="142">
        <f>SUM(O11:O12)</f>
        <v>0.04</v>
      </c>
      <c r="P10" s="142"/>
      <c r="Q10" s="142">
        <f>SUM(Q11:Q12)</f>
        <v>0</v>
      </c>
      <c r="R10" s="142"/>
      <c r="S10" s="142"/>
      <c r="T10" s="142"/>
      <c r="U10" s="142"/>
      <c r="V10" s="142">
        <f>SUM(V11:V12)</f>
        <v>7.52</v>
      </c>
      <c r="W10" s="142"/>
      <c r="X10" s="142"/>
      <c r="AG10" t="s">
        <v>113</v>
      </c>
    </row>
    <row r="11" spans="1:60" ht="22.5" outlineLevel="1" x14ac:dyDescent="0.2">
      <c r="A11" s="156">
        <v>2</v>
      </c>
      <c r="B11" s="157" t="s">
        <v>121</v>
      </c>
      <c r="C11" s="158" t="s">
        <v>122</v>
      </c>
      <c r="D11" s="159" t="s">
        <v>123</v>
      </c>
      <c r="E11" s="160">
        <v>80</v>
      </c>
      <c r="F11" s="161"/>
      <c r="G11" s="162">
        <f>ROUND(E11*F11,2)</f>
        <v>0</v>
      </c>
      <c r="H11" s="141"/>
      <c r="I11" s="140">
        <f>ROUND(E11*H11,2)</f>
        <v>0</v>
      </c>
      <c r="J11" s="141"/>
      <c r="K11" s="140">
        <f>ROUND(E11*J11,2)</f>
        <v>0</v>
      </c>
      <c r="L11" s="140">
        <v>21</v>
      </c>
      <c r="M11" s="140">
        <f>G11*(1+L11/100)</f>
        <v>0</v>
      </c>
      <c r="N11" s="140">
        <v>5.0000000000000001E-4</v>
      </c>
      <c r="O11" s="140">
        <f>ROUND(E11*N11,2)</f>
        <v>0.04</v>
      </c>
      <c r="P11" s="140">
        <v>0</v>
      </c>
      <c r="Q11" s="140">
        <f>ROUND(E11*P11,2)</f>
        <v>0</v>
      </c>
      <c r="R11" s="140"/>
      <c r="S11" s="140" t="s">
        <v>118</v>
      </c>
      <c r="T11" s="140" t="s">
        <v>118</v>
      </c>
      <c r="U11" s="140">
        <v>9.4E-2</v>
      </c>
      <c r="V11" s="140">
        <f>ROUND(E11*U11,2)</f>
        <v>7.52</v>
      </c>
      <c r="W11" s="140"/>
      <c r="X11" s="140" t="s">
        <v>124</v>
      </c>
      <c r="Y11" s="137"/>
      <c r="Z11" s="137"/>
      <c r="AA11" s="137"/>
      <c r="AB11" s="137"/>
      <c r="AC11" s="137"/>
      <c r="AD11" s="137"/>
      <c r="AE11" s="137"/>
      <c r="AF11" s="137"/>
      <c r="AG11" s="137" t="s">
        <v>125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 x14ac:dyDescent="0.2">
      <c r="A12" s="156"/>
      <c r="B12" s="157"/>
      <c r="C12" s="163" t="s">
        <v>126</v>
      </c>
      <c r="D12" s="164"/>
      <c r="E12" s="165">
        <v>80</v>
      </c>
      <c r="F12" s="166"/>
      <c r="G12" s="162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37"/>
      <c r="Z12" s="137"/>
      <c r="AA12" s="137"/>
      <c r="AB12" s="137"/>
      <c r="AC12" s="137"/>
      <c r="AD12" s="137"/>
      <c r="AE12" s="137"/>
      <c r="AF12" s="137"/>
      <c r="AG12" s="137" t="s">
        <v>127</v>
      </c>
      <c r="AH12" s="137">
        <v>0</v>
      </c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x14ac:dyDescent="0.2">
      <c r="A13" s="149" t="s">
        <v>112</v>
      </c>
      <c r="B13" s="150" t="s">
        <v>59</v>
      </c>
      <c r="C13" s="151" t="s">
        <v>60</v>
      </c>
      <c r="D13" s="152"/>
      <c r="E13" s="153"/>
      <c r="F13" s="154"/>
      <c r="G13" s="155">
        <f>SUMIF(AG14:AG18,"&lt;&gt;NOR",G14:G18)</f>
        <v>0</v>
      </c>
      <c r="H13" s="142"/>
      <c r="I13" s="142">
        <f>SUM(I14:I18)</f>
        <v>0</v>
      </c>
      <c r="J13" s="142"/>
      <c r="K13" s="142">
        <f>SUM(K14:K18)</f>
        <v>0</v>
      </c>
      <c r="L13" s="142"/>
      <c r="M13" s="142">
        <f>SUM(M14:M18)</f>
        <v>0</v>
      </c>
      <c r="N13" s="142"/>
      <c r="O13" s="142">
        <f>SUM(O14:O18)</f>
        <v>0</v>
      </c>
      <c r="P13" s="142"/>
      <c r="Q13" s="142">
        <f>SUM(Q14:Q18)</f>
        <v>0</v>
      </c>
      <c r="R13" s="142"/>
      <c r="S13" s="142"/>
      <c r="T13" s="142"/>
      <c r="U13" s="142"/>
      <c r="V13" s="142">
        <f>SUM(V14:V18)</f>
        <v>32</v>
      </c>
      <c r="W13" s="142"/>
      <c r="X13" s="142"/>
      <c r="AG13" t="s">
        <v>113</v>
      </c>
    </row>
    <row r="14" spans="1:60" outlineLevel="1" x14ac:dyDescent="0.2">
      <c r="A14" s="156">
        <v>3</v>
      </c>
      <c r="B14" s="157" t="s">
        <v>128</v>
      </c>
      <c r="C14" s="158" t="s">
        <v>129</v>
      </c>
      <c r="D14" s="159" t="s">
        <v>130</v>
      </c>
      <c r="E14" s="160">
        <v>8</v>
      </c>
      <c r="F14" s="161"/>
      <c r="G14" s="162">
        <f>ROUND(E14*F14,2)</f>
        <v>0</v>
      </c>
      <c r="H14" s="141"/>
      <c r="I14" s="140">
        <f>ROUND(E14*H14,2)</f>
        <v>0</v>
      </c>
      <c r="J14" s="141"/>
      <c r="K14" s="140">
        <f>ROUND(E14*J14,2)</f>
        <v>0</v>
      </c>
      <c r="L14" s="140">
        <v>21</v>
      </c>
      <c r="M14" s="140">
        <f>G14*(1+L14/100)</f>
        <v>0</v>
      </c>
      <c r="N14" s="140">
        <v>5.9999999999999995E-4</v>
      </c>
      <c r="O14" s="140">
        <f>ROUND(E14*N14,2)</f>
        <v>0</v>
      </c>
      <c r="P14" s="140">
        <v>0</v>
      </c>
      <c r="Q14" s="140">
        <f>ROUND(E14*P14,2)</f>
        <v>0</v>
      </c>
      <c r="R14" s="140"/>
      <c r="S14" s="140" t="s">
        <v>118</v>
      </c>
      <c r="T14" s="140" t="s">
        <v>118</v>
      </c>
      <c r="U14" s="140">
        <v>4</v>
      </c>
      <c r="V14" s="140">
        <f>ROUND(E14*U14,2)</f>
        <v>32</v>
      </c>
      <c r="W14" s="140"/>
      <c r="X14" s="140" t="s">
        <v>124</v>
      </c>
      <c r="Y14" s="137"/>
      <c r="Z14" s="137"/>
      <c r="AA14" s="137"/>
      <c r="AB14" s="137"/>
      <c r="AC14" s="137"/>
      <c r="AD14" s="137"/>
      <c r="AE14" s="137"/>
      <c r="AF14" s="137"/>
      <c r="AG14" s="137" t="s">
        <v>131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outlineLevel="1" x14ac:dyDescent="0.2">
      <c r="A15" s="156">
        <v>4</v>
      </c>
      <c r="B15" s="157" t="s">
        <v>132</v>
      </c>
      <c r="C15" s="158" t="s">
        <v>133</v>
      </c>
      <c r="D15" s="159" t="s">
        <v>134</v>
      </c>
      <c r="E15" s="160">
        <v>14</v>
      </c>
      <c r="F15" s="161"/>
      <c r="G15" s="162">
        <f>ROUND(E15*F15,2)</f>
        <v>0</v>
      </c>
      <c r="H15" s="141"/>
      <c r="I15" s="140">
        <f>ROUND(E15*H15,2)</f>
        <v>0</v>
      </c>
      <c r="J15" s="141"/>
      <c r="K15" s="140">
        <f>ROUND(E15*J15,2)</f>
        <v>0</v>
      </c>
      <c r="L15" s="140">
        <v>21</v>
      </c>
      <c r="M15" s="140">
        <f>G15*(1+L15/100)</f>
        <v>0</v>
      </c>
      <c r="N15" s="140">
        <v>0</v>
      </c>
      <c r="O15" s="140">
        <f>ROUND(E15*N15,2)</f>
        <v>0</v>
      </c>
      <c r="P15" s="140">
        <v>0</v>
      </c>
      <c r="Q15" s="140">
        <f>ROUND(E15*P15,2)</f>
        <v>0</v>
      </c>
      <c r="R15" s="140"/>
      <c r="S15" s="140" t="s">
        <v>118</v>
      </c>
      <c r="T15" s="140" t="s">
        <v>118</v>
      </c>
      <c r="U15" s="140">
        <v>0</v>
      </c>
      <c r="V15" s="140">
        <f>ROUND(E15*U15,2)</f>
        <v>0</v>
      </c>
      <c r="W15" s="140"/>
      <c r="X15" s="140" t="s">
        <v>124</v>
      </c>
      <c r="Y15" s="137"/>
      <c r="Z15" s="137"/>
      <c r="AA15" s="137"/>
      <c r="AB15" s="137"/>
      <c r="AC15" s="137"/>
      <c r="AD15" s="137"/>
      <c r="AE15" s="137"/>
      <c r="AF15" s="137"/>
      <c r="AG15" s="137" t="s">
        <v>125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">
      <c r="A16" s="156"/>
      <c r="B16" s="157"/>
      <c r="C16" s="163" t="s">
        <v>135</v>
      </c>
      <c r="D16" s="164"/>
      <c r="E16" s="165">
        <v>14</v>
      </c>
      <c r="F16" s="166"/>
      <c r="G16" s="162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37"/>
      <c r="Z16" s="137"/>
      <c r="AA16" s="137"/>
      <c r="AB16" s="137"/>
      <c r="AC16" s="137"/>
      <c r="AD16" s="137"/>
      <c r="AE16" s="137"/>
      <c r="AF16" s="137"/>
      <c r="AG16" s="137" t="s">
        <v>127</v>
      </c>
      <c r="AH16" s="137">
        <v>0</v>
      </c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 x14ac:dyDescent="0.2">
      <c r="A17" s="156">
        <v>5</v>
      </c>
      <c r="B17" s="157" t="s">
        <v>136</v>
      </c>
      <c r="C17" s="158" t="s">
        <v>137</v>
      </c>
      <c r="D17" s="159" t="s">
        <v>138</v>
      </c>
      <c r="E17" s="160">
        <v>32</v>
      </c>
      <c r="F17" s="161"/>
      <c r="G17" s="162">
        <f>ROUND(E17*F17,2)</f>
        <v>0</v>
      </c>
      <c r="H17" s="141"/>
      <c r="I17" s="140">
        <f>ROUND(E17*H17,2)</f>
        <v>0</v>
      </c>
      <c r="J17" s="141"/>
      <c r="K17" s="140">
        <f>ROUND(E17*J17,2)</f>
        <v>0</v>
      </c>
      <c r="L17" s="140">
        <v>21</v>
      </c>
      <c r="M17" s="140">
        <f>G17*(1+L17/100)</f>
        <v>0</v>
      </c>
      <c r="N17" s="140">
        <v>0</v>
      </c>
      <c r="O17" s="140">
        <f>ROUND(E17*N17,2)</f>
        <v>0</v>
      </c>
      <c r="P17" s="140">
        <v>0</v>
      </c>
      <c r="Q17" s="140">
        <f>ROUND(E17*P17,2)</f>
        <v>0</v>
      </c>
      <c r="R17" s="140" t="s">
        <v>139</v>
      </c>
      <c r="S17" s="140" t="s">
        <v>118</v>
      </c>
      <c r="T17" s="140" t="s">
        <v>118</v>
      </c>
      <c r="U17" s="140">
        <v>0</v>
      </c>
      <c r="V17" s="140">
        <f>ROUND(E17*U17,2)</f>
        <v>0</v>
      </c>
      <c r="W17" s="140"/>
      <c r="X17" s="140" t="s">
        <v>140</v>
      </c>
      <c r="Y17" s="137"/>
      <c r="Z17" s="137"/>
      <c r="AA17" s="137"/>
      <c r="AB17" s="137"/>
      <c r="AC17" s="137"/>
      <c r="AD17" s="137"/>
      <c r="AE17" s="137"/>
      <c r="AF17" s="137"/>
      <c r="AG17" s="137" t="s">
        <v>141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">
      <c r="A18" s="156"/>
      <c r="B18" s="157"/>
      <c r="C18" s="163" t="s">
        <v>142</v>
      </c>
      <c r="D18" s="164"/>
      <c r="E18" s="165">
        <v>32</v>
      </c>
      <c r="F18" s="166"/>
      <c r="G18" s="162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37"/>
      <c r="Z18" s="137"/>
      <c r="AA18" s="137"/>
      <c r="AB18" s="137"/>
      <c r="AC18" s="137"/>
      <c r="AD18" s="137"/>
      <c r="AE18" s="137"/>
      <c r="AF18" s="137"/>
      <c r="AG18" s="137" t="s">
        <v>127</v>
      </c>
      <c r="AH18" s="137">
        <v>0</v>
      </c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ht="25.5" x14ac:dyDescent="0.2">
      <c r="A19" s="149" t="s">
        <v>112</v>
      </c>
      <c r="B19" s="150" t="s">
        <v>61</v>
      </c>
      <c r="C19" s="151" t="s">
        <v>62</v>
      </c>
      <c r="D19" s="152"/>
      <c r="E19" s="153"/>
      <c r="F19" s="154"/>
      <c r="G19" s="155">
        <f>SUMIF(AG20:AG21,"&lt;&gt;NOR",G20:G21)</f>
        <v>0</v>
      </c>
      <c r="H19" s="142"/>
      <c r="I19" s="142">
        <f>SUM(I20:I21)</f>
        <v>0</v>
      </c>
      <c r="J19" s="142"/>
      <c r="K19" s="142">
        <f>SUM(K20:K21)</f>
        <v>0</v>
      </c>
      <c r="L19" s="142"/>
      <c r="M19" s="142">
        <f>SUM(M20:M21)</f>
        <v>0</v>
      </c>
      <c r="N19" s="142"/>
      <c r="O19" s="142">
        <f>SUM(O20:O21)</f>
        <v>0</v>
      </c>
      <c r="P19" s="142"/>
      <c r="Q19" s="142">
        <f>SUM(Q20:Q21)</f>
        <v>0</v>
      </c>
      <c r="R19" s="142"/>
      <c r="S19" s="142"/>
      <c r="T19" s="142"/>
      <c r="U19" s="142"/>
      <c r="V19" s="142">
        <f>SUM(V20:V21)</f>
        <v>35.42</v>
      </c>
      <c r="W19" s="142"/>
      <c r="X19" s="142"/>
      <c r="AG19" t="s">
        <v>113</v>
      </c>
    </row>
    <row r="20" spans="1:60" outlineLevel="1" x14ac:dyDescent="0.2">
      <c r="A20" s="156">
        <v>6</v>
      </c>
      <c r="B20" s="157" t="s">
        <v>143</v>
      </c>
      <c r="C20" s="158" t="s">
        <v>144</v>
      </c>
      <c r="D20" s="159" t="s">
        <v>123</v>
      </c>
      <c r="E20" s="160">
        <v>115</v>
      </c>
      <c r="F20" s="161"/>
      <c r="G20" s="162">
        <f>ROUND(E20*F20,2)</f>
        <v>0</v>
      </c>
      <c r="H20" s="141"/>
      <c r="I20" s="140">
        <f>ROUND(E20*H20,2)</f>
        <v>0</v>
      </c>
      <c r="J20" s="141"/>
      <c r="K20" s="140">
        <f>ROUND(E20*J20,2)</f>
        <v>0</v>
      </c>
      <c r="L20" s="140">
        <v>21</v>
      </c>
      <c r="M20" s="140">
        <f>G20*(1+L20/100)</f>
        <v>0</v>
      </c>
      <c r="N20" s="140">
        <v>4.0000000000000003E-5</v>
      </c>
      <c r="O20" s="140">
        <f>ROUND(E20*N20,2)</f>
        <v>0</v>
      </c>
      <c r="P20" s="140">
        <v>0</v>
      </c>
      <c r="Q20" s="140">
        <f>ROUND(E20*P20,2)</f>
        <v>0</v>
      </c>
      <c r="R20" s="140"/>
      <c r="S20" s="140" t="s">
        <v>118</v>
      </c>
      <c r="T20" s="140" t="s">
        <v>118</v>
      </c>
      <c r="U20" s="140">
        <v>0.308</v>
      </c>
      <c r="V20" s="140">
        <f>ROUND(E20*U20,2)</f>
        <v>35.42</v>
      </c>
      <c r="W20" s="140"/>
      <c r="X20" s="140" t="s">
        <v>124</v>
      </c>
      <c r="Y20" s="137"/>
      <c r="Z20" s="137"/>
      <c r="AA20" s="137"/>
      <c r="AB20" s="137"/>
      <c r="AC20" s="137"/>
      <c r="AD20" s="137"/>
      <c r="AE20" s="137"/>
      <c r="AF20" s="137"/>
      <c r="AG20" s="137" t="s">
        <v>125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outlineLevel="1" x14ac:dyDescent="0.2">
      <c r="A21" s="156"/>
      <c r="B21" s="157"/>
      <c r="C21" s="163" t="s">
        <v>145</v>
      </c>
      <c r="D21" s="164"/>
      <c r="E21" s="165">
        <v>115</v>
      </c>
      <c r="F21" s="166"/>
      <c r="G21" s="162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37"/>
      <c r="Z21" s="137"/>
      <c r="AA21" s="137"/>
      <c r="AB21" s="137"/>
      <c r="AC21" s="137"/>
      <c r="AD21" s="137"/>
      <c r="AE21" s="137"/>
      <c r="AF21" s="137"/>
      <c r="AG21" s="137" t="s">
        <v>127</v>
      </c>
      <c r="AH21" s="137">
        <v>0</v>
      </c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x14ac:dyDescent="0.2">
      <c r="A22" s="149" t="s">
        <v>112</v>
      </c>
      <c r="B22" s="150" t="s">
        <v>63</v>
      </c>
      <c r="C22" s="151" t="s">
        <v>64</v>
      </c>
      <c r="D22" s="152"/>
      <c r="E22" s="153"/>
      <c r="F22" s="154"/>
      <c r="G22" s="155">
        <f>SUMIF(AG23:AG23,"&lt;&gt;NOR",G23:G23)</f>
        <v>0</v>
      </c>
      <c r="H22" s="142"/>
      <c r="I22" s="142">
        <f>SUM(I23:I23)</f>
        <v>0</v>
      </c>
      <c r="J22" s="142"/>
      <c r="K22" s="142">
        <f>SUM(K23:K23)</f>
        <v>0</v>
      </c>
      <c r="L22" s="142"/>
      <c r="M22" s="142">
        <f>SUM(M23:M23)</f>
        <v>0</v>
      </c>
      <c r="N22" s="142"/>
      <c r="O22" s="142">
        <f>SUM(O23:O23)</f>
        <v>0</v>
      </c>
      <c r="P22" s="142"/>
      <c r="Q22" s="142">
        <f>SUM(Q23:Q23)</f>
        <v>0</v>
      </c>
      <c r="R22" s="142"/>
      <c r="S22" s="142"/>
      <c r="T22" s="142"/>
      <c r="U22" s="142"/>
      <c r="V22" s="142">
        <f>SUM(V23:V23)</f>
        <v>0.15</v>
      </c>
      <c r="W22" s="142"/>
      <c r="X22" s="142"/>
      <c r="AG22" t="s">
        <v>113</v>
      </c>
    </row>
    <row r="23" spans="1:60" outlineLevel="1" x14ac:dyDescent="0.2">
      <c r="A23" s="156">
        <v>7</v>
      </c>
      <c r="B23" s="157" t="s">
        <v>146</v>
      </c>
      <c r="C23" s="158" t="s">
        <v>147</v>
      </c>
      <c r="D23" s="159" t="s">
        <v>148</v>
      </c>
      <c r="E23" s="160">
        <v>4.9399999999999999E-2</v>
      </c>
      <c r="F23" s="161"/>
      <c r="G23" s="162">
        <f>ROUND(E23*F23,2)</f>
        <v>0</v>
      </c>
      <c r="H23" s="141"/>
      <c r="I23" s="140">
        <f>ROUND(E23*H23,2)</f>
        <v>0</v>
      </c>
      <c r="J23" s="141"/>
      <c r="K23" s="140">
        <f>ROUND(E23*J23,2)</f>
        <v>0</v>
      </c>
      <c r="L23" s="140">
        <v>21</v>
      </c>
      <c r="M23" s="140">
        <f>G23*(1+L23/100)</f>
        <v>0</v>
      </c>
      <c r="N23" s="140">
        <v>0</v>
      </c>
      <c r="O23" s="140">
        <f>ROUND(E23*N23,2)</f>
        <v>0</v>
      </c>
      <c r="P23" s="140">
        <v>0</v>
      </c>
      <c r="Q23" s="140">
        <f>ROUND(E23*P23,2)</f>
        <v>0</v>
      </c>
      <c r="R23" s="140"/>
      <c r="S23" s="140" t="s">
        <v>118</v>
      </c>
      <c r="T23" s="140" t="s">
        <v>118</v>
      </c>
      <c r="U23" s="140">
        <v>3.0049999999999999</v>
      </c>
      <c r="V23" s="140">
        <f>ROUND(E23*U23,2)</f>
        <v>0.15</v>
      </c>
      <c r="W23" s="140"/>
      <c r="X23" s="140" t="s">
        <v>149</v>
      </c>
      <c r="Y23" s="137"/>
      <c r="Z23" s="137"/>
      <c r="AA23" s="137"/>
      <c r="AB23" s="137"/>
      <c r="AC23" s="137"/>
      <c r="AD23" s="137"/>
      <c r="AE23" s="137"/>
      <c r="AF23" s="137"/>
      <c r="AG23" s="137" t="s">
        <v>150</v>
      </c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x14ac:dyDescent="0.2">
      <c r="A24" s="149" t="s">
        <v>112</v>
      </c>
      <c r="B24" s="150" t="s">
        <v>65</v>
      </c>
      <c r="C24" s="151" t="s">
        <v>66</v>
      </c>
      <c r="D24" s="152"/>
      <c r="E24" s="153"/>
      <c r="F24" s="154"/>
      <c r="G24" s="155">
        <f>SUMIF(AG25:AG39,"&lt;&gt;NOR",G25:G39)</f>
        <v>0</v>
      </c>
      <c r="H24" s="142"/>
      <c r="I24" s="142">
        <f>SUM(I25:I39)</f>
        <v>0</v>
      </c>
      <c r="J24" s="142"/>
      <c r="K24" s="142">
        <f>SUM(K25:K39)</f>
        <v>0</v>
      </c>
      <c r="L24" s="142"/>
      <c r="M24" s="142">
        <f>SUM(M25:M39)</f>
        <v>0</v>
      </c>
      <c r="N24" s="142"/>
      <c r="O24" s="142">
        <f>SUM(O25:O39)</f>
        <v>7.0000000000000007E-2</v>
      </c>
      <c r="P24" s="142"/>
      <c r="Q24" s="142">
        <f>SUM(Q25:Q39)</f>
        <v>0</v>
      </c>
      <c r="R24" s="142"/>
      <c r="S24" s="142"/>
      <c r="T24" s="142"/>
      <c r="U24" s="142"/>
      <c r="V24" s="142">
        <f>SUM(V25:V39)</f>
        <v>77.92</v>
      </c>
      <c r="W24" s="142"/>
      <c r="X24" s="142"/>
      <c r="AG24" t="s">
        <v>113</v>
      </c>
    </row>
    <row r="25" spans="1:60" outlineLevel="1" x14ac:dyDescent="0.2">
      <c r="A25" s="156">
        <v>8</v>
      </c>
      <c r="B25" s="157" t="s">
        <v>151</v>
      </c>
      <c r="C25" s="158" t="s">
        <v>152</v>
      </c>
      <c r="D25" s="159" t="s">
        <v>153</v>
      </c>
      <c r="E25" s="160">
        <v>44.3</v>
      </c>
      <c r="F25" s="161"/>
      <c r="G25" s="162">
        <f>ROUND(E25*F25,2)</f>
        <v>0</v>
      </c>
      <c r="H25" s="141"/>
      <c r="I25" s="140">
        <f>ROUND(E25*H25,2)</f>
        <v>0</v>
      </c>
      <c r="J25" s="141"/>
      <c r="K25" s="140">
        <f>ROUND(E25*J25,2)</f>
        <v>0</v>
      </c>
      <c r="L25" s="140">
        <v>21</v>
      </c>
      <c r="M25" s="140">
        <f>G25*(1+L25/100)</f>
        <v>0</v>
      </c>
      <c r="N25" s="140">
        <v>6.0000000000000002E-5</v>
      </c>
      <c r="O25" s="140">
        <f>ROUND(E25*N25,2)</f>
        <v>0</v>
      </c>
      <c r="P25" s="140">
        <v>0</v>
      </c>
      <c r="Q25" s="140">
        <f>ROUND(E25*P25,2)</f>
        <v>0</v>
      </c>
      <c r="R25" s="140"/>
      <c r="S25" s="140" t="s">
        <v>118</v>
      </c>
      <c r="T25" s="140" t="s">
        <v>118</v>
      </c>
      <c r="U25" s="140">
        <v>0.76500000000000001</v>
      </c>
      <c r="V25" s="140">
        <f>ROUND(E25*U25,2)</f>
        <v>33.89</v>
      </c>
      <c r="W25" s="140"/>
      <c r="X25" s="140" t="s">
        <v>124</v>
      </c>
      <c r="Y25" s="137"/>
      <c r="Z25" s="137"/>
      <c r="AA25" s="137"/>
      <c r="AB25" s="137"/>
      <c r="AC25" s="137"/>
      <c r="AD25" s="137"/>
      <c r="AE25" s="137"/>
      <c r="AF25" s="137"/>
      <c r="AG25" s="137" t="s">
        <v>125</v>
      </c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outlineLevel="1" x14ac:dyDescent="0.2">
      <c r="A26" s="156"/>
      <c r="B26" s="157"/>
      <c r="C26" s="163" t="s">
        <v>154</v>
      </c>
      <c r="D26" s="164"/>
      <c r="E26" s="165">
        <v>44.3</v>
      </c>
      <c r="F26" s="166"/>
      <c r="G26" s="162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37"/>
      <c r="Z26" s="137"/>
      <c r="AA26" s="137"/>
      <c r="AB26" s="137"/>
      <c r="AC26" s="137"/>
      <c r="AD26" s="137"/>
      <c r="AE26" s="137"/>
      <c r="AF26" s="137"/>
      <c r="AG26" s="137" t="s">
        <v>127</v>
      </c>
      <c r="AH26" s="137">
        <v>5</v>
      </c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outlineLevel="1" x14ac:dyDescent="0.2">
      <c r="A27" s="156">
        <v>9</v>
      </c>
      <c r="B27" s="157" t="s">
        <v>155</v>
      </c>
      <c r="C27" s="158" t="s">
        <v>156</v>
      </c>
      <c r="D27" s="159" t="s">
        <v>116</v>
      </c>
      <c r="E27" s="160">
        <v>16</v>
      </c>
      <c r="F27" s="161"/>
      <c r="G27" s="162">
        <f>ROUND(E27*F27,2)</f>
        <v>0</v>
      </c>
      <c r="H27" s="141"/>
      <c r="I27" s="140">
        <f>ROUND(E27*H27,2)</f>
        <v>0</v>
      </c>
      <c r="J27" s="141"/>
      <c r="K27" s="140">
        <f>ROUND(E27*J27,2)</f>
        <v>0</v>
      </c>
      <c r="L27" s="140">
        <v>21</v>
      </c>
      <c r="M27" s="140">
        <f>G27*(1+L27/100)</f>
        <v>0</v>
      </c>
      <c r="N27" s="140">
        <v>0</v>
      </c>
      <c r="O27" s="140">
        <f>ROUND(E27*N27,2)</f>
        <v>0</v>
      </c>
      <c r="P27" s="140">
        <v>0</v>
      </c>
      <c r="Q27" s="140">
        <f>ROUND(E27*P27,2)</f>
        <v>0</v>
      </c>
      <c r="R27" s="140"/>
      <c r="S27" s="140" t="s">
        <v>118</v>
      </c>
      <c r="T27" s="140" t="s">
        <v>118</v>
      </c>
      <c r="U27" s="140">
        <v>1</v>
      </c>
      <c r="V27" s="140">
        <f>ROUND(E27*U27,2)</f>
        <v>16</v>
      </c>
      <c r="W27" s="140"/>
      <c r="X27" s="140" t="s">
        <v>124</v>
      </c>
      <c r="Y27" s="137"/>
      <c r="Z27" s="137"/>
      <c r="AA27" s="137"/>
      <c r="AB27" s="137"/>
      <c r="AC27" s="137"/>
      <c r="AD27" s="137"/>
      <c r="AE27" s="137"/>
      <c r="AF27" s="137"/>
      <c r="AG27" s="137" t="s">
        <v>125</v>
      </c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1" x14ac:dyDescent="0.2">
      <c r="A28" s="156">
        <v>10</v>
      </c>
      <c r="B28" s="157" t="s">
        <v>157</v>
      </c>
      <c r="C28" s="158" t="s">
        <v>158</v>
      </c>
      <c r="D28" s="159" t="s">
        <v>130</v>
      </c>
      <c r="E28" s="160">
        <v>14</v>
      </c>
      <c r="F28" s="161"/>
      <c r="G28" s="162">
        <f>ROUND(E28*F28,2)</f>
        <v>0</v>
      </c>
      <c r="H28" s="141"/>
      <c r="I28" s="140">
        <f>ROUND(E28*H28,2)</f>
        <v>0</v>
      </c>
      <c r="J28" s="141"/>
      <c r="K28" s="140">
        <f>ROUND(E28*J28,2)</f>
        <v>0</v>
      </c>
      <c r="L28" s="140">
        <v>21</v>
      </c>
      <c r="M28" s="140">
        <f>G28*(1+L28/100)</f>
        <v>0</v>
      </c>
      <c r="N28" s="140">
        <v>1.2E-4</v>
      </c>
      <c r="O28" s="140">
        <f>ROUND(E28*N28,2)</f>
        <v>0</v>
      </c>
      <c r="P28" s="140">
        <v>0</v>
      </c>
      <c r="Q28" s="140">
        <f>ROUND(E28*P28,2)</f>
        <v>0</v>
      </c>
      <c r="R28" s="140"/>
      <c r="S28" s="140" t="s">
        <v>159</v>
      </c>
      <c r="T28" s="140" t="s">
        <v>118</v>
      </c>
      <c r="U28" s="140">
        <v>1.9850000000000001</v>
      </c>
      <c r="V28" s="140">
        <f>ROUND(E28*U28,2)</f>
        <v>27.79</v>
      </c>
      <c r="W28" s="140"/>
      <c r="X28" s="140" t="s">
        <v>124</v>
      </c>
      <c r="Y28" s="137"/>
      <c r="Z28" s="137"/>
      <c r="AA28" s="137"/>
      <c r="AB28" s="137"/>
      <c r="AC28" s="137"/>
      <c r="AD28" s="137"/>
      <c r="AE28" s="137"/>
      <c r="AF28" s="137"/>
      <c r="AG28" s="137" t="s">
        <v>125</v>
      </c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outlineLevel="1" x14ac:dyDescent="0.2">
      <c r="A29" s="156"/>
      <c r="B29" s="157"/>
      <c r="C29" s="163" t="s">
        <v>160</v>
      </c>
      <c r="D29" s="164"/>
      <c r="E29" s="165">
        <v>14</v>
      </c>
      <c r="F29" s="166"/>
      <c r="G29" s="162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37"/>
      <c r="Z29" s="137"/>
      <c r="AA29" s="137"/>
      <c r="AB29" s="137"/>
      <c r="AC29" s="137"/>
      <c r="AD29" s="137"/>
      <c r="AE29" s="137"/>
      <c r="AF29" s="137"/>
      <c r="AG29" s="137" t="s">
        <v>127</v>
      </c>
      <c r="AH29" s="137">
        <v>5</v>
      </c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1" x14ac:dyDescent="0.2">
      <c r="A30" s="156">
        <v>11</v>
      </c>
      <c r="B30" s="157" t="s">
        <v>161</v>
      </c>
      <c r="C30" s="158" t="s">
        <v>162</v>
      </c>
      <c r="D30" s="159" t="s">
        <v>130</v>
      </c>
      <c r="E30" s="160">
        <v>3</v>
      </c>
      <c r="F30" s="161"/>
      <c r="G30" s="162">
        <f>ROUND(E30*F30,2)</f>
        <v>0</v>
      </c>
      <c r="H30" s="141"/>
      <c r="I30" s="140">
        <f>ROUND(E30*H30,2)</f>
        <v>0</v>
      </c>
      <c r="J30" s="141"/>
      <c r="K30" s="140">
        <f>ROUND(E30*J30,2)</f>
        <v>0</v>
      </c>
      <c r="L30" s="140">
        <v>21</v>
      </c>
      <c r="M30" s="140">
        <f>G30*(1+L30/100)</f>
        <v>0</v>
      </c>
      <c r="N30" s="140">
        <v>2.1000000000000001E-4</v>
      </c>
      <c r="O30" s="140">
        <f>ROUND(E30*N30,2)</f>
        <v>0</v>
      </c>
      <c r="P30" s="140">
        <v>0</v>
      </c>
      <c r="Q30" s="140">
        <f>ROUND(E30*P30,2)</f>
        <v>0</v>
      </c>
      <c r="R30" s="140" t="s">
        <v>163</v>
      </c>
      <c r="S30" s="140" t="s">
        <v>118</v>
      </c>
      <c r="T30" s="140" t="s">
        <v>118</v>
      </c>
      <c r="U30" s="140">
        <v>0</v>
      </c>
      <c r="V30" s="140">
        <f>ROUND(E30*U30,2)</f>
        <v>0</v>
      </c>
      <c r="W30" s="140"/>
      <c r="X30" s="140" t="s">
        <v>164</v>
      </c>
      <c r="Y30" s="137"/>
      <c r="Z30" s="137"/>
      <c r="AA30" s="137"/>
      <c r="AB30" s="137"/>
      <c r="AC30" s="137"/>
      <c r="AD30" s="137"/>
      <c r="AE30" s="137"/>
      <c r="AF30" s="137"/>
      <c r="AG30" s="137" t="s">
        <v>165</v>
      </c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outlineLevel="1" x14ac:dyDescent="0.2">
      <c r="A31" s="156">
        <v>12</v>
      </c>
      <c r="B31" s="157" t="s">
        <v>166</v>
      </c>
      <c r="C31" s="158" t="s">
        <v>167</v>
      </c>
      <c r="D31" s="159" t="s">
        <v>153</v>
      </c>
      <c r="E31" s="160">
        <v>44.3</v>
      </c>
      <c r="F31" s="161"/>
      <c r="G31" s="162">
        <f>ROUND(E31*F31,2)</f>
        <v>0</v>
      </c>
      <c r="H31" s="141"/>
      <c r="I31" s="140">
        <f>ROUND(E31*H31,2)</f>
        <v>0</v>
      </c>
      <c r="J31" s="141"/>
      <c r="K31" s="140">
        <f>ROUND(E31*J31,2)</f>
        <v>0</v>
      </c>
      <c r="L31" s="140">
        <v>21</v>
      </c>
      <c r="M31" s="140">
        <f>G31*(1+L31/100)</f>
        <v>0</v>
      </c>
      <c r="N31" s="140">
        <v>1.4999999999999999E-4</v>
      </c>
      <c r="O31" s="140">
        <f>ROUND(E31*N31,2)</f>
        <v>0.01</v>
      </c>
      <c r="P31" s="140">
        <v>0</v>
      </c>
      <c r="Q31" s="140">
        <f>ROUND(E31*P31,2)</f>
        <v>0</v>
      </c>
      <c r="R31" s="140" t="s">
        <v>163</v>
      </c>
      <c r="S31" s="140" t="s">
        <v>118</v>
      </c>
      <c r="T31" s="140" t="s">
        <v>118</v>
      </c>
      <c r="U31" s="140">
        <v>0</v>
      </c>
      <c r="V31" s="140">
        <f>ROUND(E31*U31,2)</f>
        <v>0</v>
      </c>
      <c r="W31" s="140"/>
      <c r="X31" s="140" t="s">
        <v>164</v>
      </c>
      <c r="Y31" s="137"/>
      <c r="Z31" s="137"/>
      <c r="AA31" s="137"/>
      <c r="AB31" s="137"/>
      <c r="AC31" s="137"/>
      <c r="AD31" s="137"/>
      <c r="AE31" s="137"/>
      <c r="AF31" s="137"/>
      <c r="AG31" s="137" t="s">
        <v>165</v>
      </c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outlineLevel="1" x14ac:dyDescent="0.2">
      <c r="A32" s="156"/>
      <c r="B32" s="157"/>
      <c r="C32" s="163" t="s">
        <v>168</v>
      </c>
      <c r="D32" s="164"/>
      <c r="E32" s="165">
        <v>44.3</v>
      </c>
      <c r="F32" s="166"/>
      <c r="G32" s="162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37"/>
      <c r="Z32" s="137"/>
      <c r="AA32" s="137"/>
      <c r="AB32" s="137"/>
      <c r="AC32" s="137"/>
      <c r="AD32" s="137"/>
      <c r="AE32" s="137"/>
      <c r="AF32" s="137"/>
      <c r="AG32" s="137" t="s">
        <v>127</v>
      </c>
      <c r="AH32" s="137">
        <v>0</v>
      </c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outlineLevel="1" x14ac:dyDescent="0.2">
      <c r="A33" s="156">
        <v>13</v>
      </c>
      <c r="B33" s="157" t="s">
        <v>169</v>
      </c>
      <c r="C33" s="158" t="s">
        <v>170</v>
      </c>
      <c r="D33" s="159" t="s">
        <v>130</v>
      </c>
      <c r="E33" s="160">
        <v>3</v>
      </c>
      <c r="F33" s="161"/>
      <c r="G33" s="162">
        <f>ROUND(E33*F33,2)</f>
        <v>0</v>
      </c>
      <c r="H33" s="141"/>
      <c r="I33" s="140">
        <f>ROUND(E33*H33,2)</f>
        <v>0</v>
      </c>
      <c r="J33" s="141"/>
      <c r="K33" s="140">
        <f>ROUND(E33*J33,2)</f>
        <v>0</v>
      </c>
      <c r="L33" s="140">
        <v>21</v>
      </c>
      <c r="M33" s="140">
        <f>G33*(1+L33/100)</f>
        <v>0</v>
      </c>
      <c r="N33" s="140">
        <v>3.8999999999999999E-4</v>
      </c>
      <c r="O33" s="140">
        <f>ROUND(E33*N33,2)</f>
        <v>0</v>
      </c>
      <c r="P33" s="140">
        <v>0</v>
      </c>
      <c r="Q33" s="140">
        <f>ROUND(E33*P33,2)</f>
        <v>0</v>
      </c>
      <c r="R33" s="140" t="s">
        <v>163</v>
      </c>
      <c r="S33" s="140" t="s">
        <v>118</v>
      </c>
      <c r="T33" s="140" t="s">
        <v>118</v>
      </c>
      <c r="U33" s="140">
        <v>0</v>
      </c>
      <c r="V33" s="140">
        <f>ROUND(E33*U33,2)</f>
        <v>0</v>
      </c>
      <c r="W33" s="140"/>
      <c r="X33" s="140" t="s">
        <v>164</v>
      </c>
      <c r="Y33" s="137"/>
      <c r="Z33" s="137"/>
      <c r="AA33" s="137"/>
      <c r="AB33" s="137"/>
      <c r="AC33" s="137"/>
      <c r="AD33" s="137"/>
      <c r="AE33" s="137"/>
      <c r="AF33" s="137"/>
      <c r="AG33" s="137" t="s">
        <v>165</v>
      </c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</row>
    <row r="34" spans="1:60" outlineLevel="1" x14ac:dyDescent="0.2">
      <c r="A34" s="156">
        <v>14</v>
      </c>
      <c r="B34" s="157" t="s">
        <v>171</v>
      </c>
      <c r="C34" s="158" t="s">
        <v>172</v>
      </c>
      <c r="D34" s="159" t="s">
        <v>130</v>
      </c>
      <c r="E34" s="160">
        <v>3</v>
      </c>
      <c r="F34" s="161"/>
      <c r="G34" s="162">
        <f>ROUND(E34*F34,2)</f>
        <v>0</v>
      </c>
      <c r="H34" s="141"/>
      <c r="I34" s="140">
        <f>ROUND(E34*H34,2)</f>
        <v>0</v>
      </c>
      <c r="J34" s="141"/>
      <c r="K34" s="140">
        <f>ROUND(E34*J34,2)</f>
        <v>0</v>
      </c>
      <c r="L34" s="140">
        <v>21</v>
      </c>
      <c r="M34" s="140">
        <f>G34*(1+L34/100)</f>
        <v>0</v>
      </c>
      <c r="N34" s="140">
        <v>1.6000000000000001E-4</v>
      </c>
      <c r="O34" s="140">
        <f>ROUND(E34*N34,2)</f>
        <v>0</v>
      </c>
      <c r="P34" s="140">
        <v>0</v>
      </c>
      <c r="Q34" s="140">
        <f>ROUND(E34*P34,2)</f>
        <v>0</v>
      </c>
      <c r="R34" s="140" t="s">
        <v>163</v>
      </c>
      <c r="S34" s="140" t="s">
        <v>118</v>
      </c>
      <c r="T34" s="140" t="s">
        <v>118</v>
      </c>
      <c r="U34" s="140">
        <v>0</v>
      </c>
      <c r="V34" s="140">
        <f>ROUND(E34*U34,2)</f>
        <v>0</v>
      </c>
      <c r="W34" s="140"/>
      <c r="X34" s="140" t="s">
        <v>164</v>
      </c>
      <c r="Y34" s="137"/>
      <c r="Z34" s="137"/>
      <c r="AA34" s="137"/>
      <c r="AB34" s="137"/>
      <c r="AC34" s="137"/>
      <c r="AD34" s="137"/>
      <c r="AE34" s="137"/>
      <c r="AF34" s="137"/>
      <c r="AG34" s="137" t="s">
        <v>165</v>
      </c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</row>
    <row r="35" spans="1:60" outlineLevel="1" x14ac:dyDescent="0.2">
      <c r="A35" s="156">
        <v>15</v>
      </c>
      <c r="B35" s="157" t="s">
        <v>173</v>
      </c>
      <c r="C35" s="158" t="s">
        <v>174</v>
      </c>
      <c r="D35" s="159" t="s">
        <v>130</v>
      </c>
      <c r="E35" s="160">
        <v>14</v>
      </c>
      <c r="F35" s="161"/>
      <c r="G35" s="162">
        <f>ROUND(E35*F35,2)</f>
        <v>0</v>
      </c>
      <c r="H35" s="141"/>
      <c r="I35" s="140">
        <f>ROUND(E35*H35,2)</f>
        <v>0</v>
      </c>
      <c r="J35" s="141"/>
      <c r="K35" s="140">
        <f>ROUND(E35*J35,2)</f>
        <v>0</v>
      </c>
      <c r="L35" s="140">
        <v>21</v>
      </c>
      <c r="M35" s="140">
        <f>G35*(1+L35/100)</f>
        <v>0</v>
      </c>
      <c r="N35" s="140">
        <v>3.1800000000000001E-3</v>
      </c>
      <c r="O35" s="140">
        <f>ROUND(E35*N35,2)</f>
        <v>0.04</v>
      </c>
      <c r="P35" s="140">
        <v>0</v>
      </c>
      <c r="Q35" s="140">
        <f>ROUND(E35*P35,2)</f>
        <v>0</v>
      </c>
      <c r="R35" s="140" t="s">
        <v>163</v>
      </c>
      <c r="S35" s="140" t="s">
        <v>118</v>
      </c>
      <c r="T35" s="140" t="s">
        <v>118</v>
      </c>
      <c r="U35" s="140">
        <v>0</v>
      </c>
      <c r="V35" s="140">
        <f>ROUND(E35*U35,2)</f>
        <v>0</v>
      </c>
      <c r="W35" s="140"/>
      <c r="X35" s="140" t="s">
        <v>164</v>
      </c>
      <c r="Y35" s="137"/>
      <c r="Z35" s="137"/>
      <c r="AA35" s="137"/>
      <c r="AB35" s="137"/>
      <c r="AC35" s="137"/>
      <c r="AD35" s="137"/>
      <c r="AE35" s="137"/>
      <c r="AF35" s="137"/>
      <c r="AG35" s="137" t="s">
        <v>165</v>
      </c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outlineLevel="1" x14ac:dyDescent="0.2">
      <c r="A36" s="156"/>
      <c r="B36" s="157"/>
      <c r="C36" s="163" t="s">
        <v>175</v>
      </c>
      <c r="D36" s="164"/>
      <c r="E36" s="165">
        <v>14</v>
      </c>
      <c r="F36" s="166"/>
      <c r="G36" s="162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37"/>
      <c r="Z36" s="137"/>
      <c r="AA36" s="137"/>
      <c r="AB36" s="137"/>
      <c r="AC36" s="137"/>
      <c r="AD36" s="137"/>
      <c r="AE36" s="137"/>
      <c r="AF36" s="137"/>
      <c r="AG36" s="137" t="s">
        <v>127</v>
      </c>
      <c r="AH36" s="137">
        <v>0</v>
      </c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outlineLevel="1" x14ac:dyDescent="0.2">
      <c r="A37" s="156">
        <v>16</v>
      </c>
      <c r="B37" s="157" t="s">
        <v>176</v>
      </c>
      <c r="C37" s="158" t="s">
        <v>177</v>
      </c>
      <c r="D37" s="159" t="s">
        <v>130</v>
      </c>
      <c r="E37" s="160">
        <v>14</v>
      </c>
      <c r="F37" s="161"/>
      <c r="G37" s="162">
        <f>ROUND(E37*F37,2)</f>
        <v>0</v>
      </c>
      <c r="H37" s="141"/>
      <c r="I37" s="140">
        <f>ROUND(E37*H37,2)</f>
        <v>0</v>
      </c>
      <c r="J37" s="141"/>
      <c r="K37" s="140">
        <f>ROUND(E37*J37,2)</f>
        <v>0</v>
      </c>
      <c r="L37" s="140">
        <v>21</v>
      </c>
      <c r="M37" s="140">
        <f>G37*(1+L37/100)</f>
        <v>0</v>
      </c>
      <c r="N37" s="140">
        <v>1.5399999999999999E-3</v>
      </c>
      <c r="O37" s="140">
        <f>ROUND(E37*N37,2)</f>
        <v>0.02</v>
      </c>
      <c r="P37" s="140">
        <v>0</v>
      </c>
      <c r="Q37" s="140">
        <f>ROUND(E37*P37,2)</f>
        <v>0</v>
      </c>
      <c r="R37" s="140" t="s">
        <v>163</v>
      </c>
      <c r="S37" s="140" t="s">
        <v>118</v>
      </c>
      <c r="T37" s="140" t="s">
        <v>118</v>
      </c>
      <c r="U37" s="140">
        <v>0</v>
      </c>
      <c r="V37" s="140">
        <f>ROUND(E37*U37,2)</f>
        <v>0</v>
      </c>
      <c r="W37" s="140"/>
      <c r="X37" s="140" t="s">
        <v>164</v>
      </c>
      <c r="Y37" s="137"/>
      <c r="Z37" s="137"/>
      <c r="AA37" s="137"/>
      <c r="AB37" s="137"/>
      <c r="AC37" s="137"/>
      <c r="AD37" s="137"/>
      <c r="AE37" s="137"/>
      <c r="AF37" s="137"/>
      <c r="AG37" s="137" t="s">
        <v>165</v>
      </c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outlineLevel="1" x14ac:dyDescent="0.2">
      <c r="A38" s="156"/>
      <c r="B38" s="157"/>
      <c r="C38" s="163" t="s">
        <v>178</v>
      </c>
      <c r="D38" s="164"/>
      <c r="E38" s="165">
        <v>14</v>
      </c>
      <c r="F38" s="166"/>
      <c r="G38" s="162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37"/>
      <c r="Z38" s="137"/>
      <c r="AA38" s="137"/>
      <c r="AB38" s="137"/>
      <c r="AC38" s="137"/>
      <c r="AD38" s="137"/>
      <c r="AE38" s="137"/>
      <c r="AF38" s="137"/>
      <c r="AG38" s="137" t="s">
        <v>127</v>
      </c>
      <c r="AH38" s="137">
        <v>0</v>
      </c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</row>
    <row r="39" spans="1:60" outlineLevel="1" x14ac:dyDescent="0.2">
      <c r="A39" s="156">
        <v>17</v>
      </c>
      <c r="B39" s="157" t="s">
        <v>179</v>
      </c>
      <c r="C39" s="158" t="s">
        <v>180</v>
      </c>
      <c r="D39" s="159" t="s">
        <v>148</v>
      </c>
      <c r="E39" s="160">
        <v>7.9339999999999994E-2</v>
      </c>
      <c r="F39" s="161"/>
      <c r="G39" s="162">
        <f>ROUND(E39*F39,2)</f>
        <v>0</v>
      </c>
      <c r="H39" s="141"/>
      <c r="I39" s="140">
        <f>ROUND(E39*H39,2)</f>
        <v>0</v>
      </c>
      <c r="J39" s="141"/>
      <c r="K39" s="140">
        <f>ROUND(E39*J39,2)</f>
        <v>0</v>
      </c>
      <c r="L39" s="140">
        <v>21</v>
      </c>
      <c r="M39" s="140">
        <f>G39*(1+L39/100)</f>
        <v>0</v>
      </c>
      <c r="N39" s="140">
        <v>0</v>
      </c>
      <c r="O39" s="140">
        <f>ROUND(E39*N39,2)</f>
        <v>0</v>
      </c>
      <c r="P39" s="140">
        <v>0</v>
      </c>
      <c r="Q39" s="140">
        <f>ROUND(E39*P39,2)</f>
        <v>0</v>
      </c>
      <c r="R39" s="140"/>
      <c r="S39" s="140" t="s">
        <v>118</v>
      </c>
      <c r="T39" s="140" t="s">
        <v>118</v>
      </c>
      <c r="U39" s="140">
        <v>3.016</v>
      </c>
      <c r="V39" s="140">
        <f>ROUND(E39*U39,2)</f>
        <v>0.24</v>
      </c>
      <c r="W39" s="140"/>
      <c r="X39" s="140" t="s">
        <v>149</v>
      </c>
      <c r="Y39" s="137"/>
      <c r="Z39" s="137"/>
      <c r="AA39" s="137"/>
      <c r="AB39" s="137"/>
      <c r="AC39" s="137"/>
      <c r="AD39" s="137"/>
      <c r="AE39" s="137"/>
      <c r="AF39" s="137"/>
      <c r="AG39" s="137" t="s">
        <v>150</v>
      </c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</row>
    <row r="40" spans="1:60" x14ac:dyDescent="0.2">
      <c r="A40" s="149" t="s">
        <v>112</v>
      </c>
      <c r="B40" s="150" t="s">
        <v>67</v>
      </c>
      <c r="C40" s="151" t="s">
        <v>68</v>
      </c>
      <c r="D40" s="152"/>
      <c r="E40" s="153"/>
      <c r="F40" s="154"/>
      <c r="G40" s="155">
        <f>SUMIF(AG41:AG52,"&lt;&gt;NOR",G41:G52)</f>
        <v>0</v>
      </c>
      <c r="H40" s="142"/>
      <c r="I40" s="142">
        <f>SUM(I41:I52)</f>
        <v>0</v>
      </c>
      <c r="J40" s="142"/>
      <c r="K40" s="142">
        <f>SUM(K41:K52)</f>
        <v>0</v>
      </c>
      <c r="L40" s="142"/>
      <c r="M40" s="142">
        <f>SUM(M41:M52)</f>
        <v>0</v>
      </c>
      <c r="N40" s="142"/>
      <c r="O40" s="142">
        <f>SUM(O41:O52)</f>
        <v>0</v>
      </c>
      <c r="P40" s="142"/>
      <c r="Q40" s="142">
        <f>SUM(Q41:Q52)</f>
        <v>4.26</v>
      </c>
      <c r="R40" s="142"/>
      <c r="S40" s="142"/>
      <c r="T40" s="142"/>
      <c r="U40" s="142"/>
      <c r="V40" s="142">
        <f>SUM(V41:V52)</f>
        <v>133.01000000000002</v>
      </c>
      <c r="W40" s="142"/>
      <c r="X40" s="142"/>
      <c r="AG40" t="s">
        <v>113</v>
      </c>
    </row>
    <row r="41" spans="1:60" outlineLevel="1" x14ac:dyDescent="0.2">
      <c r="A41" s="156">
        <v>18</v>
      </c>
      <c r="B41" s="157" t="s">
        <v>181</v>
      </c>
      <c r="C41" s="158" t="s">
        <v>182</v>
      </c>
      <c r="D41" s="159" t="s">
        <v>123</v>
      </c>
      <c r="E41" s="160">
        <v>587</v>
      </c>
      <c r="F41" s="161"/>
      <c r="G41" s="162">
        <f>ROUND(E41*F41,2)</f>
        <v>0</v>
      </c>
      <c r="H41" s="141"/>
      <c r="I41" s="140">
        <f>ROUND(E41*H41,2)</f>
        <v>0</v>
      </c>
      <c r="J41" s="141"/>
      <c r="K41" s="140">
        <f>ROUND(E41*J41,2)</f>
        <v>0</v>
      </c>
      <c r="L41" s="140">
        <v>21</v>
      </c>
      <c r="M41" s="140">
        <f>G41*(1+L41/100)</f>
        <v>0</v>
      </c>
      <c r="N41" s="140">
        <v>0</v>
      </c>
      <c r="O41" s="140">
        <f>ROUND(E41*N41,2)</f>
        <v>0</v>
      </c>
      <c r="P41" s="140">
        <v>6.0000000000000001E-3</v>
      </c>
      <c r="Q41" s="140">
        <f>ROUND(E41*P41,2)</f>
        <v>3.52</v>
      </c>
      <c r="R41" s="140"/>
      <c r="S41" s="140" t="s">
        <v>118</v>
      </c>
      <c r="T41" s="140" t="s">
        <v>118</v>
      </c>
      <c r="U41" s="140">
        <v>5.1999999999999998E-2</v>
      </c>
      <c r="V41" s="140">
        <f>ROUND(E41*U41,2)</f>
        <v>30.52</v>
      </c>
      <c r="W41" s="140"/>
      <c r="X41" s="140" t="s">
        <v>124</v>
      </c>
      <c r="Y41" s="137"/>
      <c r="Z41" s="137"/>
      <c r="AA41" s="137"/>
      <c r="AB41" s="137"/>
      <c r="AC41" s="137"/>
      <c r="AD41" s="137"/>
      <c r="AE41" s="137"/>
      <c r="AF41" s="137"/>
      <c r="AG41" s="137" t="s">
        <v>183</v>
      </c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</row>
    <row r="42" spans="1:60" outlineLevel="1" x14ac:dyDescent="0.2">
      <c r="A42" s="156"/>
      <c r="B42" s="157"/>
      <c r="C42" s="163" t="s">
        <v>184</v>
      </c>
      <c r="D42" s="164"/>
      <c r="E42" s="165">
        <v>293.5</v>
      </c>
      <c r="F42" s="166"/>
      <c r="G42" s="162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37"/>
      <c r="Z42" s="137"/>
      <c r="AA42" s="137"/>
      <c r="AB42" s="137"/>
      <c r="AC42" s="137"/>
      <c r="AD42" s="137"/>
      <c r="AE42" s="137"/>
      <c r="AF42" s="137"/>
      <c r="AG42" s="137" t="s">
        <v>127</v>
      </c>
      <c r="AH42" s="137">
        <v>5</v>
      </c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outlineLevel="1" x14ac:dyDescent="0.2">
      <c r="A43" s="156"/>
      <c r="B43" s="157"/>
      <c r="C43" s="163" t="s">
        <v>184</v>
      </c>
      <c r="D43" s="164"/>
      <c r="E43" s="165">
        <v>293.5</v>
      </c>
      <c r="F43" s="166"/>
      <c r="G43" s="162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37"/>
      <c r="Z43" s="137"/>
      <c r="AA43" s="137"/>
      <c r="AB43" s="137"/>
      <c r="AC43" s="137"/>
      <c r="AD43" s="137"/>
      <c r="AE43" s="137"/>
      <c r="AF43" s="137"/>
      <c r="AG43" s="137" t="s">
        <v>127</v>
      </c>
      <c r="AH43" s="137">
        <v>5</v>
      </c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ht="22.5" outlineLevel="1" x14ac:dyDescent="0.2">
      <c r="A44" s="156">
        <v>19</v>
      </c>
      <c r="B44" s="157" t="s">
        <v>185</v>
      </c>
      <c r="C44" s="158" t="s">
        <v>186</v>
      </c>
      <c r="D44" s="159" t="s">
        <v>123</v>
      </c>
      <c r="E44" s="160">
        <v>371.9</v>
      </c>
      <c r="F44" s="161"/>
      <c r="G44" s="162">
        <f>ROUND(E44*F44,2)</f>
        <v>0</v>
      </c>
      <c r="H44" s="141"/>
      <c r="I44" s="140">
        <f>ROUND(E44*H44,2)</f>
        <v>0</v>
      </c>
      <c r="J44" s="141"/>
      <c r="K44" s="140">
        <f>ROUND(E44*J44,2)</f>
        <v>0</v>
      </c>
      <c r="L44" s="140">
        <v>21</v>
      </c>
      <c r="M44" s="140">
        <f>G44*(1+L44/100)</f>
        <v>0</v>
      </c>
      <c r="N44" s="140">
        <v>0</v>
      </c>
      <c r="O44" s="140">
        <f>ROUND(E44*N44,2)</f>
        <v>0</v>
      </c>
      <c r="P44" s="140">
        <v>2E-3</v>
      </c>
      <c r="Q44" s="140">
        <f>ROUND(E44*P44,2)</f>
        <v>0.74</v>
      </c>
      <c r="R44" s="140"/>
      <c r="S44" s="140" t="s">
        <v>118</v>
      </c>
      <c r="T44" s="140" t="s">
        <v>118</v>
      </c>
      <c r="U44" s="140">
        <v>0.08</v>
      </c>
      <c r="V44" s="140">
        <f>ROUND(E44*U44,2)</f>
        <v>29.75</v>
      </c>
      <c r="W44" s="140"/>
      <c r="X44" s="140" t="s">
        <v>124</v>
      </c>
      <c r="Y44" s="137"/>
      <c r="Z44" s="137"/>
      <c r="AA44" s="137"/>
      <c r="AB44" s="137"/>
      <c r="AC44" s="137"/>
      <c r="AD44" s="137"/>
      <c r="AE44" s="137"/>
      <c r="AF44" s="137"/>
      <c r="AG44" s="137" t="s">
        <v>183</v>
      </c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</row>
    <row r="45" spans="1:60" outlineLevel="1" x14ac:dyDescent="0.2">
      <c r="A45" s="156"/>
      <c r="B45" s="157"/>
      <c r="C45" s="163" t="s">
        <v>187</v>
      </c>
      <c r="D45" s="164"/>
      <c r="E45" s="165">
        <v>78.400000000000006</v>
      </c>
      <c r="F45" s="166"/>
      <c r="G45" s="162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37"/>
      <c r="Z45" s="137"/>
      <c r="AA45" s="137"/>
      <c r="AB45" s="137"/>
      <c r="AC45" s="137"/>
      <c r="AD45" s="137"/>
      <c r="AE45" s="137"/>
      <c r="AF45" s="137"/>
      <c r="AG45" s="137" t="s">
        <v>127</v>
      </c>
      <c r="AH45" s="137">
        <v>5</v>
      </c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</row>
    <row r="46" spans="1:60" outlineLevel="1" x14ac:dyDescent="0.2">
      <c r="A46" s="156"/>
      <c r="B46" s="157"/>
      <c r="C46" s="163" t="s">
        <v>184</v>
      </c>
      <c r="D46" s="164"/>
      <c r="E46" s="165">
        <v>293.5</v>
      </c>
      <c r="F46" s="166"/>
      <c r="G46" s="162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37"/>
      <c r="Z46" s="137"/>
      <c r="AA46" s="137"/>
      <c r="AB46" s="137"/>
      <c r="AC46" s="137"/>
      <c r="AD46" s="137"/>
      <c r="AE46" s="137"/>
      <c r="AF46" s="137"/>
      <c r="AG46" s="137" t="s">
        <v>127</v>
      </c>
      <c r="AH46" s="137">
        <v>5</v>
      </c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</row>
    <row r="47" spans="1:60" outlineLevel="1" x14ac:dyDescent="0.2">
      <c r="A47" s="156">
        <v>20</v>
      </c>
      <c r="B47" s="157" t="s">
        <v>188</v>
      </c>
      <c r="C47" s="158" t="s">
        <v>189</v>
      </c>
      <c r="D47" s="159" t="s">
        <v>148</v>
      </c>
      <c r="E47" s="160">
        <v>29.860600000000002</v>
      </c>
      <c r="F47" s="161"/>
      <c r="G47" s="162">
        <f t="shared" ref="G47:G52" si="0">ROUND(E47*F47,2)</f>
        <v>0</v>
      </c>
      <c r="H47" s="141"/>
      <c r="I47" s="140">
        <f t="shared" ref="I47:I52" si="1">ROUND(E47*H47,2)</f>
        <v>0</v>
      </c>
      <c r="J47" s="141"/>
      <c r="K47" s="140">
        <f t="shared" ref="K47:K52" si="2">ROUND(E47*J47,2)</f>
        <v>0</v>
      </c>
      <c r="L47" s="140">
        <v>21</v>
      </c>
      <c r="M47" s="140">
        <f t="shared" ref="M47:M52" si="3">G47*(1+L47/100)</f>
        <v>0</v>
      </c>
      <c r="N47" s="140">
        <v>0</v>
      </c>
      <c r="O47" s="140">
        <f t="shared" ref="O47:O52" si="4">ROUND(E47*N47,2)</f>
        <v>0</v>
      </c>
      <c r="P47" s="140">
        <v>0</v>
      </c>
      <c r="Q47" s="140">
        <f t="shared" ref="Q47:Q52" si="5">ROUND(E47*P47,2)</f>
        <v>0</v>
      </c>
      <c r="R47" s="140"/>
      <c r="S47" s="140" t="s">
        <v>118</v>
      </c>
      <c r="T47" s="140" t="s">
        <v>118</v>
      </c>
      <c r="U47" s="140">
        <v>1.8160000000000001</v>
      </c>
      <c r="V47" s="140">
        <f t="shared" ref="V47:V52" si="6">ROUND(E47*U47,2)</f>
        <v>54.23</v>
      </c>
      <c r="W47" s="140"/>
      <c r="X47" s="140" t="s">
        <v>190</v>
      </c>
      <c r="Y47" s="137"/>
      <c r="Z47" s="137"/>
      <c r="AA47" s="137"/>
      <c r="AB47" s="137"/>
      <c r="AC47" s="137"/>
      <c r="AD47" s="137"/>
      <c r="AE47" s="137"/>
      <c r="AF47" s="137"/>
      <c r="AG47" s="137" t="s">
        <v>191</v>
      </c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</row>
    <row r="48" spans="1:60" outlineLevel="1" x14ac:dyDescent="0.2">
      <c r="A48" s="156">
        <v>21</v>
      </c>
      <c r="B48" s="157" t="s">
        <v>192</v>
      </c>
      <c r="C48" s="158" t="s">
        <v>193</v>
      </c>
      <c r="D48" s="159" t="s">
        <v>148</v>
      </c>
      <c r="E48" s="160">
        <v>4.2657999999999996</v>
      </c>
      <c r="F48" s="161"/>
      <c r="G48" s="162">
        <f t="shared" si="0"/>
        <v>0</v>
      </c>
      <c r="H48" s="141"/>
      <c r="I48" s="140">
        <f t="shared" si="1"/>
        <v>0</v>
      </c>
      <c r="J48" s="141"/>
      <c r="K48" s="140">
        <f t="shared" si="2"/>
        <v>0</v>
      </c>
      <c r="L48" s="140">
        <v>21</v>
      </c>
      <c r="M48" s="140">
        <f t="shared" si="3"/>
        <v>0</v>
      </c>
      <c r="N48" s="140">
        <v>0</v>
      </c>
      <c r="O48" s="140">
        <f t="shared" si="4"/>
        <v>0</v>
      </c>
      <c r="P48" s="140">
        <v>0</v>
      </c>
      <c r="Q48" s="140">
        <f t="shared" si="5"/>
        <v>0</v>
      </c>
      <c r="R48" s="140"/>
      <c r="S48" s="140" t="s">
        <v>118</v>
      </c>
      <c r="T48" s="140" t="s">
        <v>118</v>
      </c>
      <c r="U48" s="140">
        <v>2.8260000000000001</v>
      </c>
      <c r="V48" s="140">
        <f t="shared" si="6"/>
        <v>12.06</v>
      </c>
      <c r="W48" s="140"/>
      <c r="X48" s="140" t="s">
        <v>190</v>
      </c>
      <c r="Y48" s="137"/>
      <c r="Z48" s="137"/>
      <c r="AA48" s="137"/>
      <c r="AB48" s="137"/>
      <c r="AC48" s="137"/>
      <c r="AD48" s="137"/>
      <c r="AE48" s="137"/>
      <c r="AF48" s="137"/>
      <c r="AG48" s="137" t="s">
        <v>191</v>
      </c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</row>
    <row r="49" spans="1:60" outlineLevel="1" x14ac:dyDescent="0.2">
      <c r="A49" s="156">
        <v>22</v>
      </c>
      <c r="B49" s="157" t="s">
        <v>194</v>
      </c>
      <c r="C49" s="158" t="s">
        <v>195</v>
      </c>
      <c r="D49" s="159" t="s">
        <v>148</v>
      </c>
      <c r="E49" s="160">
        <v>29.860600000000002</v>
      </c>
      <c r="F49" s="161"/>
      <c r="G49" s="162">
        <f t="shared" si="0"/>
        <v>0</v>
      </c>
      <c r="H49" s="141"/>
      <c r="I49" s="140">
        <f t="shared" si="1"/>
        <v>0</v>
      </c>
      <c r="J49" s="141"/>
      <c r="K49" s="140">
        <f t="shared" si="2"/>
        <v>0</v>
      </c>
      <c r="L49" s="140">
        <v>21</v>
      </c>
      <c r="M49" s="140">
        <f t="shared" si="3"/>
        <v>0</v>
      </c>
      <c r="N49" s="140">
        <v>0</v>
      </c>
      <c r="O49" s="140">
        <f t="shared" si="4"/>
        <v>0</v>
      </c>
      <c r="P49" s="140">
        <v>0</v>
      </c>
      <c r="Q49" s="140">
        <f t="shared" si="5"/>
        <v>0</v>
      </c>
      <c r="R49" s="140"/>
      <c r="S49" s="140" t="s">
        <v>118</v>
      </c>
      <c r="T49" s="140" t="s">
        <v>118</v>
      </c>
      <c r="U49" s="140">
        <v>0.21</v>
      </c>
      <c r="V49" s="140">
        <f t="shared" si="6"/>
        <v>6.27</v>
      </c>
      <c r="W49" s="140"/>
      <c r="X49" s="140" t="s">
        <v>190</v>
      </c>
      <c r="Y49" s="137"/>
      <c r="Z49" s="137"/>
      <c r="AA49" s="137"/>
      <c r="AB49" s="137"/>
      <c r="AC49" s="137"/>
      <c r="AD49" s="137"/>
      <c r="AE49" s="137"/>
      <c r="AF49" s="137"/>
      <c r="AG49" s="137" t="s">
        <v>191</v>
      </c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</row>
    <row r="50" spans="1:60" outlineLevel="1" x14ac:dyDescent="0.2">
      <c r="A50" s="156">
        <v>23</v>
      </c>
      <c r="B50" s="157" t="s">
        <v>196</v>
      </c>
      <c r="C50" s="158" t="s">
        <v>197</v>
      </c>
      <c r="D50" s="159" t="s">
        <v>148</v>
      </c>
      <c r="E50" s="160">
        <v>4.2657999999999996</v>
      </c>
      <c r="F50" s="161"/>
      <c r="G50" s="162">
        <f t="shared" si="0"/>
        <v>0</v>
      </c>
      <c r="H50" s="141"/>
      <c r="I50" s="140">
        <f t="shared" si="1"/>
        <v>0</v>
      </c>
      <c r="J50" s="141"/>
      <c r="K50" s="140">
        <f t="shared" si="2"/>
        <v>0</v>
      </c>
      <c r="L50" s="140">
        <v>21</v>
      </c>
      <c r="M50" s="140">
        <f t="shared" si="3"/>
        <v>0</v>
      </c>
      <c r="N50" s="140">
        <v>0</v>
      </c>
      <c r="O50" s="140">
        <f t="shared" si="4"/>
        <v>0</v>
      </c>
      <c r="P50" s="140">
        <v>0</v>
      </c>
      <c r="Q50" s="140">
        <f t="shared" si="5"/>
        <v>0</v>
      </c>
      <c r="R50" s="140"/>
      <c r="S50" s="140" t="s">
        <v>118</v>
      </c>
      <c r="T50" s="140" t="s">
        <v>118</v>
      </c>
      <c r="U50" s="140">
        <v>4.2000000000000003E-2</v>
      </c>
      <c r="V50" s="140">
        <f t="shared" si="6"/>
        <v>0.18</v>
      </c>
      <c r="W50" s="140"/>
      <c r="X50" s="140" t="s">
        <v>190</v>
      </c>
      <c r="Y50" s="137"/>
      <c r="Z50" s="137"/>
      <c r="AA50" s="137"/>
      <c r="AB50" s="137"/>
      <c r="AC50" s="137"/>
      <c r="AD50" s="137"/>
      <c r="AE50" s="137"/>
      <c r="AF50" s="137"/>
      <c r="AG50" s="137" t="s">
        <v>191</v>
      </c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</row>
    <row r="51" spans="1:60" outlineLevel="1" x14ac:dyDescent="0.2">
      <c r="A51" s="156">
        <v>24</v>
      </c>
      <c r="B51" s="157" t="s">
        <v>198</v>
      </c>
      <c r="C51" s="158" t="s">
        <v>199</v>
      </c>
      <c r="D51" s="159" t="s">
        <v>148</v>
      </c>
      <c r="E51" s="160">
        <v>42.658000000000001</v>
      </c>
      <c r="F51" s="161"/>
      <c r="G51" s="162">
        <f t="shared" si="0"/>
        <v>0</v>
      </c>
      <c r="H51" s="141"/>
      <c r="I51" s="140">
        <f t="shared" si="1"/>
        <v>0</v>
      </c>
      <c r="J51" s="141"/>
      <c r="K51" s="140">
        <f t="shared" si="2"/>
        <v>0</v>
      </c>
      <c r="L51" s="140">
        <v>21</v>
      </c>
      <c r="M51" s="140">
        <f t="shared" si="3"/>
        <v>0</v>
      </c>
      <c r="N51" s="140">
        <v>0</v>
      </c>
      <c r="O51" s="140">
        <f t="shared" si="4"/>
        <v>0</v>
      </c>
      <c r="P51" s="140">
        <v>0</v>
      </c>
      <c r="Q51" s="140">
        <f t="shared" si="5"/>
        <v>0</v>
      </c>
      <c r="R51" s="140"/>
      <c r="S51" s="140" t="s">
        <v>118</v>
      </c>
      <c r="T51" s="140" t="s">
        <v>118</v>
      </c>
      <c r="U51" s="140">
        <v>0</v>
      </c>
      <c r="V51" s="140">
        <f t="shared" si="6"/>
        <v>0</v>
      </c>
      <c r="W51" s="140"/>
      <c r="X51" s="140" t="s">
        <v>190</v>
      </c>
      <c r="Y51" s="137"/>
      <c r="Z51" s="137"/>
      <c r="AA51" s="137"/>
      <c r="AB51" s="137"/>
      <c r="AC51" s="137"/>
      <c r="AD51" s="137"/>
      <c r="AE51" s="137"/>
      <c r="AF51" s="137"/>
      <c r="AG51" s="137" t="s">
        <v>191</v>
      </c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</row>
    <row r="52" spans="1:60" outlineLevel="1" x14ac:dyDescent="0.2">
      <c r="A52" s="156">
        <v>25</v>
      </c>
      <c r="B52" s="157" t="s">
        <v>200</v>
      </c>
      <c r="C52" s="158" t="s">
        <v>201</v>
      </c>
      <c r="D52" s="159" t="s">
        <v>148</v>
      </c>
      <c r="E52" s="160">
        <v>4.2657999999999996</v>
      </c>
      <c r="F52" s="161"/>
      <c r="G52" s="162">
        <f t="shared" si="0"/>
        <v>0</v>
      </c>
      <c r="H52" s="141"/>
      <c r="I52" s="140">
        <f t="shared" si="1"/>
        <v>0</v>
      </c>
      <c r="J52" s="141"/>
      <c r="K52" s="140">
        <f t="shared" si="2"/>
        <v>0</v>
      </c>
      <c r="L52" s="140">
        <v>21</v>
      </c>
      <c r="M52" s="140">
        <f t="shared" si="3"/>
        <v>0</v>
      </c>
      <c r="N52" s="140">
        <v>0</v>
      </c>
      <c r="O52" s="140">
        <f t="shared" si="4"/>
        <v>0</v>
      </c>
      <c r="P52" s="140">
        <v>0</v>
      </c>
      <c r="Q52" s="140">
        <f t="shared" si="5"/>
        <v>0</v>
      </c>
      <c r="R52" s="140"/>
      <c r="S52" s="140" t="s">
        <v>118</v>
      </c>
      <c r="T52" s="140" t="s">
        <v>202</v>
      </c>
      <c r="U52" s="140">
        <v>0</v>
      </c>
      <c r="V52" s="140">
        <f t="shared" si="6"/>
        <v>0</v>
      </c>
      <c r="W52" s="140"/>
      <c r="X52" s="140" t="s">
        <v>190</v>
      </c>
      <c r="Y52" s="137"/>
      <c r="Z52" s="137"/>
      <c r="AA52" s="137"/>
      <c r="AB52" s="137"/>
      <c r="AC52" s="137"/>
      <c r="AD52" s="137"/>
      <c r="AE52" s="137"/>
      <c r="AF52" s="137"/>
      <c r="AG52" s="137" t="s">
        <v>191</v>
      </c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</row>
    <row r="53" spans="1:60" x14ac:dyDescent="0.2">
      <c r="A53" s="149" t="s">
        <v>112</v>
      </c>
      <c r="B53" s="150" t="s">
        <v>69</v>
      </c>
      <c r="C53" s="151" t="s">
        <v>70</v>
      </c>
      <c r="D53" s="152"/>
      <c r="E53" s="153"/>
      <c r="F53" s="154"/>
      <c r="G53" s="155">
        <f>SUMIF(AG54:AG85,"&lt;&gt;NOR",G54:G85)</f>
        <v>0</v>
      </c>
      <c r="H53" s="142"/>
      <c r="I53" s="142">
        <f>SUM(I54:I85)</f>
        <v>0</v>
      </c>
      <c r="J53" s="142"/>
      <c r="K53" s="142">
        <f>SUM(K54:K85)</f>
        <v>0</v>
      </c>
      <c r="L53" s="142"/>
      <c r="M53" s="142">
        <f>SUM(M54:M85)</f>
        <v>0</v>
      </c>
      <c r="N53" s="142"/>
      <c r="O53" s="142">
        <f>SUM(O54:O85)</f>
        <v>2.6</v>
      </c>
      <c r="P53" s="142"/>
      <c r="Q53" s="142">
        <f>SUM(Q54:Q85)</f>
        <v>24.95</v>
      </c>
      <c r="R53" s="142"/>
      <c r="S53" s="142"/>
      <c r="T53" s="142"/>
      <c r="U53" s="142"/>
      <c r="V53" s="142">
        <f>SUM(V54:V85)</f>
        <v>456.78</v>
      </c>
      <c r="W53" s="142"/>
      <c r="X53" s="142"/>
      <c r="AG53" t="s">
        <v>113</v>
      </c>
    </row>
    <row r="54" spans="1:60" ht="22.5" outlineLevel="1" x14ac:dyDescent="0.2">
      <c r="A54" s="156">
        <v>26</v>
      </c>
      <c r="B54" s="157" t="s">
        <v>203</v>
      </c>
      <c r="C54" s="158" t="s">
        <v>204</v>
      </c>
      <c r="D54" s="159" t="s">
        <v>123</v>
      </c>
      <c r="E54" s="160">
        <v>88.05</v>
      </c>
      <c r="F54" s="161"/>
      <c r="G54" s="162">
        <f>ROUND(E54*F54,2)</f>
        <v>0</v>
      </c>
      <c r="H54" s="141"/>
      <c r="I54" s="140">
        <f>ROUND(E54*H54,2)</f>
        <v>0</v>
      </c>
      <c r="J54" s="141"/>
      <c r="K54" s="140">
        <f>ROUND(E54*J54,2)</f>
        <v>0</v>
      </c>
      <c r="L54" s="140">
        <v>21</v>
      </c>
      <c r="M54" s="140">
        <f>G54*(1+L54/100)</f>
        <v>0</v>
      </c>
      <c r="N54" s="140">
        <v>3.5E-4</v>
      </c>
      <c r="O54" s="140">
        <f>ROUND(E54*N54,2)</f>
        <v>0.03</v>
      </c>
      <c r="P54" s="140">
        <v>0</v>
      </c>
      <c r="Q54" s="140">
        <f>ROUND(E54*P54,2)</f>
        <v>0</v>
      </c>
      <c r="R54" s="140"/>
      <c r="S54" s="140" t="s">
        <v>118</v>
      </c>
      <c r="T54" s="140" t="s">
        <v>118</v>
      </c>
      <c r="U54" s="140">
        <v>0.2</v>
      </c>
      <c r="V54" s="140">
        <f>ROUND(E54*U54,2)</f>
        <v>17.61</v>
      </c>
      <c r="W54" s="140"/>
      <c r="X54" s="140" t="s">
        <v>124</v>
      </c>
      <c r="Y54" s="137"/>
      <c r="Z54" s="137"/>
      <c r="AA54" s="137"/>
      <c r="AB54" s="137"/>
      <c r="AC54" s="137"/>
      <c r="AD54" s="137"/>
      <c r="AE54" s="137"/>
      <c r="AF54" s="137"/>
      <c r="AG54" s="137" t="s">
        <v>183</v>
      </c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</row>
    <row r="55" spans="1:60" outlineLevel="1" x14ac:dyDescent="0.2">
      <c r="A55" s="156"/>
      <c r="B55" s="157"/>
      <c r="C55" s="167" t="s">
        <v>205</v>
      </c>
      <c r="D55" s="168"/>
      <c r="E55" s="169"/>
      <c r="F55" s="166"/>
      <c r="G55" s="162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37"/>
      <c r="Z55" s="137"/>
      <c r="AA55" s="137"/>
      <c r="AB55" s="137"/>
      <c r="AC55" s="137"/>
      <c r="AD55" s="137"/>
      <c r="AE55" s="137"/>
      <c r="AF55" s="137"/>
      <c r="AG55" s="137" t="s">
        <v>127</v>
      </c>
      <c r="AH55" s="137">
        <v>4</v>
      </c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</row>
    <row r="56" spans="1:60" outlineLevel="1" x14ac:dyDescent="0.2">
      <c r="A56" s="156"/>
      <c r="B56" s="157"/>
      <c r="C56" s="163" t="s">
        <v>206</v>
      </c>
      <c r="D56" s="164"/>
      <c r="E56" s="165">
        <v>88.05</v>
      </c>
      <c r="F56" s="166"/>
      <c r="G56" s="162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37"/>
      <c r="Z56" s="137"/>
      <c r="AA56" s="137"/>
      <c r="AB56" s="137"/>
      <c r="AC56" s="137"/>
      <c r="AD56" s="137"/>
      <c r="AE56" s="137"/>
      <c r="AF56" s="137"/>
      <c r="AG56" s="137" t="s">
        <v>127</v>
      </c>
      <c r="AH56" s="137">
        <v>5</v>
      </c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</row>
    <row r="57" spans="1:60" ht="22.5" outlineLevel="1" x14ac:dyDescent="0.2">
      <c r="A57" s="156">
        <v>27</v>
      </c>
      <c r="B57" s="157" t="s">
        <v>207</v>
      </c>
      <c r="C57" s="158" t="s">
        <v>208</v>
      </c>
      <c r="D57" s="159" t="s">
        <v>123</v>
      </c>
      <c r="E57" s="160">
        <v>293.5</v>
      </c>
      <c r="F57" s="161"/>
      <c r="G57" s="162">
        <f>ROUND(E57*F57,2)</f>
        <v>0</v>
      </c>
      <c r="H57" s="141"/>
      <c r="I57" s="140">
        <f>ROUND(E57*H57,2)</f>
        <v>0</v>
      </c>
      <c r="J57" s="141"/>
      <c r="K57" s="140">
        <f>ROUND(E57*J57,2)</f>
        <v>0</v>
      </c>
      <c r="L57" s="140">
        <v>21</v>
      </c>
      <c r="M57" s="140">
        <f>G57*(1+L57/100)</f>
        <v>0</v>
      </c>
      <c r="N57" s="140">
        <v>3.5E-4</v>
      </c>
      <c r="O57" s="140">
        <f>ROUND(E57*N57,2)</f>
        <v>0.1</v>
      </c>
      <c r="P57" s="140">
        <v>0</v>
      </c>
      <c r="Q57" s="140">
        <f>ROUND(E57*P57,2)</f>
        <v>0</v>
      </c>
      <c r="R57" s="140"/>
      <c r="S57" s="140" t="s">
        <v>118</v>
      </c>
      <c r="T57" s="140" t="s">
        <v>118</v>
      </c>
      <c r="U57" s="140">
        <v>0.2</v>
      </c>
      <c r="V57" s="140">
        <f>ROUND(E57*U57,2)</f>
        <v>58.7</v>
      </c>
      <c r="W57" s="140"/>
      <c r="X57" s="140" t="s">
        <v>124</v>
      </c>
      <c r="Y57" s="137"/>
      <c r="Z57" s="137"/>
      <c r="AA57" s="137"/>
      <c r="AB57" s="137"/>
      <c r="AC57" s="137"/>
      <c r="AD57" s="137"/>
      <c r="AE57" s="137"/>
      <c r="AF57" s="137"/>
      <c r="AG57" s="137" t="s">
        <v>183</v>
      </c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</row>
    <row r="58" spans="1:60" outlineLevel="1" x14ac:dyDescent="0.2">
      <c r="A58" s="156"/>
      <c r="B58" s="157"/>
      <c r="C58" s="163" t="s">
        <v>209</v>
      </c>
      <c r="D58" s="164"/>
      <c r="E58" s="165">
        <v>293.5</v>
      </c>
      <c r="F58" s="166"/>
      <c r="G58" s="162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37"/>
      <c r="Z58" s="137"/>
      <c r="AA58" s="137"/>
      <c r="AB58" s="137"/>
      <c r="AC58" s="137"/>
      <c r="AD58" s="137"/>
      <c r="AE58" s="137"/>
      <c r="AF58" s="137"/>
      <c r="AG58" s="137" t="s">
        <v>127</v>
      </c>
      <c r="AH58" s="137">
        <v>0</v>
      </c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</row>
    <row r="59" spans="1:60" outlineLevel="1" x14ac:dyDescent="0.2">
      <c r="A59" s="156"/>
      <c r="B59" s="157"/>
      <c r="C59" s="167" t="s">
        <v>205</v>
      </c>
      <c r="D59" s="168"/>
      <c r="E59" s="169"/>
      <c r="F59" s="166"/>
      <c r="G59" s="162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37"/>
      <c r="Z59" s="137"/>
      <c r="AA59" s="137"/>
      <c r="AB59" s="137"/>
      <c r="AC59" s="137"/>
      <c r="AD59" s="137"/>
      <c r="AE59" s="137"/>
      <c r="AF59" s="137"/>
      <c r="AG59" s="137" t="s">
        <v>127</v>
      </c>
      <c r="AH59" s="137">
        <v>4</v>
      </c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</row>
    <row r="60" spans="1:60" ht="22.5" outlineLevel="1" x14ac:dyDescent="0.2">
      <c r="A60" s="156">
        <v>28</v>
      </c>
      <c r="B60" s="157" t="s">
        <v>210</v>
      </c>
      <c r="C60" s="158" t="s">
        <v>211</v>
      </c>
      <c r="D60" s="159" t="s">
        <v>130</v>
      </c>
      <c r="E60" s="160">
        <v>21</v>
      </c>
      <c r="F60" s="161"/>
      <c r="G60" s="162">
        <f>ROUND(E60*F60,2)</f>
        <v>0</v>
      </c>
      <c r="H60" s="141"/>
      <c r="I60" s="140">
        <f>ROUND(E60*H60,2)</f>
        <v>0</v>
      </c>
      <c r="J60" s="141"/>
      <c r="K60" s="140">
        <f>ROUND(E60*J60,2)</f>
        <v>0</v>
      </c>
      <c r="L60" s="140">
        <v>21</v>
      </c>
      <c r="M60" s="140">
        <f>G60*(1+L60/100)</f>
        <v>0</v>
      </c>
      <c r="N60" s="140">
        <v>3.0599999999999998E-3</v>
      </c>
      <c r="O60" s="140">
        <f>ROUND(E60*N60,2)</f>
        <v>0.06</v>
      </c>
      <c r="P60" s="140">
        <v>0</v>
      </c>
      <c r="Q60" s="140">
        <f>ROUND(E60*P60,2)</f>
        <v>0</v>
      </c>
      <c r="R60" s="140"/>
      <c r="S60" s="140" t="s">
        <v>118</v>
      </c>
      <c r="T60" s="140" t="s">
        <v>118</v>
      </c>
      <c r="U60" s="140">
        <v>0.6</v>
      </c>
      <c r="V60" s="140">
        <f>ROUND(E60*U60,2)</f>
        <v>12.6</v>
      </c>
      <c r="W60" s="140"/>
      <c r="X60" s="140" t="s">
        <v>124</v>
      </c>
      <c r="Y60" s="137"/>
      <c r="Z60" s="137"/>
      <c r="AA60" s="137"/>
      <c r="AB60" s="137"/>
      <c r="AC60" s="137"/>
      <c r="AD60" s="137"/>
      <c r="AE60" s="137"/>
      <c r="AF60" s="137"/>
      <c r="AG60" s="137" t="s">
        <v>125</v>
      </c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</row>
    <row r="61" spans="1:60" outlineLevel="1" x14ac:dyDescent="0.2">
      <c r="A61" s="156"/>
      <c r="B61" s="157"/>
      <c r="C61" s="163" t="s">
        <v>212</v>
      </c>
      <c r="D61" s="164"/>
      <c r="E61" s="165">
        <v>21</v>
      </c>
      <c r="F61" s="166"/>
      <c r="G61" s="162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37"/>
      <c r="Z61" s="137"/>
      <c r="AA61" s="137"/>
      <c r="AB61" s="137"/>
      <c r="AC61" s="137"/>
      <c r="AD61" s="137"/>
      <c r="AE61" s="137"/>
      <c r="AF61" s="137"/>
      <c r="AG61" s="137" t="s">
        <v>127</v>
      </c>
      <c r="AH61" s="137">
        <v>0</v>
      </c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</row>
    <row r="62" spans="1:60" outlineLevel="1" x14ac:dyDescent="0.2">
      <c r="A62" s="156">
        <v>29</v>
      </c>
      <c r="B62" s="157" t="s">
        <v>213</v>
      </c>
      <c r="C62" s="158" t="s">
        <v>214</v>
      </c>
      <c r="D62" s="159" t="s">
        <v>123</v>
      </c>
      <c r="E62" s="160">
        <v>371.9</v>
      </c>
      <c r="F62" s="161"/>
      <c r="G62" s="162">
        <f>ROUND(E62*F62,2)</f>
        <v>0</v>
      </c>
      <c r="H62" s="141"/>
      <c r="I62" s="140">
        <f>ROUND(E62*H62,2)</f>
        <v>0</v>
      </c>
      <c r="J62" s="141"/>
      <c r="K62" s="140">
        <f>ROUND(E62*J62,2)</f>
        <v>0</v>
      </c>
      <c r="L62" s="140">
        <v>21</v>
      </c>
      <c r="M62" s="140">
        <f>G62*(1+L62/100)</f>
        <v>0</v>
      </c>
      <c r="N62" s="140">
        <v>0</v>
      </c>
      <c r="O62" s="140">
        <f>ROUND(E62*N62,2)</f>
        <v>0</v>
      </c>
      <c r="P62" s="140">
        <v>0</v>
      </c>
      <c r="Q62" s="140">
        <f>ROUND(E62*P62,2)</f>
        <v>0</v>
      </c>
      <c r="R62" s="140"/>
      <c r="S62" s="140" t="s">
        <v>118</v>
      </c>
      <c r="T62" s="140" t="s">
        <v>118</v>
      </c>
      <c r="U62" s="140">
        <v>7.1999999999999995E-2</v>
      </c>
      <c r="V62" s="140">
        <f>ROUND(E62*U62,2)</f>
        <v>26.78</v>
      </c>
      <c r="W62" s="140"/>
      <c r="X62" s="140" t="s">
        <v>124</v>
      </c>
      <c r="Y62" s="137"/>
      <c r="Z62" s="137"/>
      <c r="AA62" s="137"/>
      <c r="AB62" s="137"/>
      <c r="AC62" s="137"/>
      <c r="AD62" s="137"/>
      <c r="AE62" s="137"/>
      <c r="AF62" s="137"/>
      <c r="AG62" s="137" t="s">
        <v>125</v>
      </c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</row>
    <row r="63" spans="1:60" outlineLevel="1" x14ac:dyDescent="0.2">
      <c r="A63" s="156"/>
      <c r="B63" s="157"/>
      <c r="C63" s="163" t="s">
        <v>184</v>
      </c>
      <c r="D63" s="164"/>
      <c r="E63" s="165">
        <v>293.5</v>
      </c>
      <c r="F63" s="166"/>
      <c r="G63" s="162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37"/>
      <c r="Z63" s="137"/>
      <c r="AA63" s="137"/>
      <c r="AB63" s="137"/>
      <c r="AC63" s="137"/>
      <c r="AD63" s="137"/>
      <c r="AE63" s="137"/>
      <c r="AF63" s="137"/>
      <c r="AG63" s="137" t="s">
        <v>127</v>
      </c>
      <c r="AH63" s="137">
        <v>5</v>
      </c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</row>
    <row r="64" spans="1:60" outlineLevel="1" x14ac:dyDescent="0.2">
      <c r="A64" s="156"/>
      <c r="B64" s="157"/>
      <c r="C64" s="163" t="s">
        <v>187</v>
      </c>
      <c r="D64" s="164"/>
      <c r="E64" s="165">
        <v>78.400000000000006</v>
      </c>
      <c r="F64" s="166"/>
      <c r="G64" s="162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37"/>
      <c r="Z64" s="137"/>
      <c r="AA64" s="137"/>
      <c r="AB64" s="137"/>
      <c r="AC64" s="137"/>
      <c r="AD64" s="137"/>
      <c r="AE64" s="137"/>
      <c r="AF64" s="137"/>
      <c r="AG64" s="137" t="s">
        <v>127</v>
      </c>
      <c r="AH64" s="137">
        <v>5</v>
      </c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</row>
    <row r="65" spans="1:60" ht="22.5" outlineLevel="1" x14ac:dyDescent="0.2">
      <c r="A65" s="156">
        <v>30</v>
      </c>
      <c r="B65" s="157" t="s">
        <v>215</v>
      </c>
      <c r="C65" s="158" t="s">
        <v>216</v>
      </c>
      <c r="D65" s="159" t="s">
        <v>123</v>
      </c>
      <c r="E65" s="160">
        <v>78.400000000000006</v>
      </c>
      <c r="F65" s="161"/>
      <c r="G65" s="162">
        <f>ROUND(E65*F65,2)</f>
        <v>0</v>
      </c>
      <c r="H65" s="141"/>
      <c r="I65" s="140">
        <f>ROUND(E65*H65,2)</f>
        <v>0</v>
      </c>
      <c r="J65" s="141"/>
      <c r="K65" s="140">
        <f>ROUND(E65*J65,2)</f>
        <v>0</v>
      </c>
      <c r="L65" s="140">
        <v>21</v>
      </c>
      <c r="M65" s="140">
        <f>G65*(1+L65/100)</f>
        <v>0</v>
      </c>
      <c r="N65" s="140">
        <v>4.0000000000000002E-4</v>
      </c>
      <c r="O65" s="140">
        <f>ROUND(E65*N65,2)</f>
        <v>0.03</v>
      </c>
      <c r="P65" s="140">
        <v>0</v>
      </c>
      <c r="Q65" s="140">
        <f>ROUND(E65*P65,2)</f>
        <v>0</v>
      </c>
      <c r="R65" s="140"/>
      <c r="S65" s="140" t="s">
        <v>118</v>
      </c>
      <c r="T65" s="140" t="s">
        <v>118</v>
      </c>
      <c r="U65" s="140">
        <v>0.28999999999999998</v>
      </c>
      <c r="V65" s="140">
        <f>ROUND(E65*U65,2)</f>
        <v>22.74</v>
      </c>
      <c r="W65" s="140"/>
      <c r="X65" s="140" t="s">
        <v>124</v>
      </c>
      <c r="Y65" s="137"/>
      <c r="Z65" s="137"/>
      <c r="AA65" s="137"/>
      <c r="AB65" s="137"/>
      <c r="AC65" s="137"/>
      <c r="AD65" s="137"/>
      <c r="AE65" s="137"/>
      <c r="AF65" s="137"/>
      <c r="AG65" s="137" t="s">
        <v>183</v>
      </c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</row>
    <row r="66" spans="1:60" outlineLevel="1" x14ac:dyDescent="0.2">
      <c r="A66" s="156"/>
      <c r="B66" s="157"/>
      <c r="C66" s="163" t="s">
        <v>217</v>
      </c>
      <c r="D66" s="164"/>
      <c r="E66" s="165">
        <v>36</v>
      </c>
      <c r="F66" s="166"/>
      <c r="G66" s="162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37"/>
      <c r="Z66" s="137"/>
      <c r="AA66" s="137"/>
      <c r="AB66" s="137"/>
      <c r="AC66" s="137"/>
      <c r="AD66" s="137"/>
      <c r="AE66" s="137"/>
      <c r="AF66" s="137"/>
      <c r="AG66" s="137" t="s">
        <v>127</v>
      </c>
      <c r="AH66" s="137">
        <v>0</v>
      </c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</row>
    <row r="67" spans="1:60" outlineLevel="1" x14ac:dyDescent="0.2">
      <c r="A67" s="156"/>
      <c r="B67" s="157"/>
      <c r="C67" s="163" t="s">
        <v>218</v>
      </c>
      <c r="D67" s="164"/>
      <c r="E67" s="165">
        <v>35.200000000000003</v>
      </c>
      <c r="F67" s="166"/>
      <c r="G67" s="162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37"/>
      <c r="Z67" s="137"/>
      <c r="AA67" s="137"/>
      <c r="AB67" s="137"/>
      <c r="AC67" s="137"/>
      <c r="AD67" s="137"/>
      <c r="AE67" s="137"/>
      <c r="AF67" s="137"/>
      <c r="AG67" s="137" t="s">
        <v>127</v>
      </c>
      <c r="AH67" s="137">
        <v>0</v>
      </c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</row>
    <row r="68" spans="1:60" outlineLevel="1" x14ac:dyDescent="0.2">
      <c r="A68" s="156"/>
      <c r="B68" s="157"/>
      <c r="C68" s="163" t="s">
        <v>219</v>
      </c>
      <c r="D68" s="164"/>
      <c r="E68" s="165">
        <v>7.2</v>
      </c>
      <c r="F68" s="166"/>
      <c r="G68" s="162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37"/>
      <c r="Z68" s="137"/>
      <c r="AA68" s="137"/>
      <c r="AB68" s="137"/>
      <c r="AC68" s="137"/>
      <c r="AD68" s="137"/>
      <c r="AE68" s="137"/>
      <c r="AF68" s="137"/>
      <c r="AG68" s="137" t="s">
        <v>127</v>
      </c>
      <c r="AH68" s="137">
        <v>0</v>
      </c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</row>
    <row r="69" spans="1:60" outlineLevel="1" x14ac:dyDescent="0.2">
      <c r="A69" s="156">
        <v>31</v>
      </c>
      <c r="B69" s="157" t="s">
        <v>220</v>
      </c>
      <c r="C69" s="158" t="s">
        <v>221</v>
      </c>
      <c r="D69" s="159" t="s">
        <v>123</v>
      </c>
      <c r="E69" s="160">
        <v>293.5</v>
      </c>
      <c r="F69" s="161"/>
      <c r="G69" s="162">
        <f>ROUND(E69*F69,2)</f>
        <v>0</v>
      </c>
      <c r="H69" s="141"/>
      <c r="I69" s="140">
        <f>ROUND(E69*H69,2)</f>
        <v>0</v>
      </c>
      <c r="J69" s="141"/>
      <c r="K69" s="140">
        <f>ROUND(E69*J69,2)</f>
        <v>0</v>
      </c>
      <c r="L69" s="140">
        <v>21</v>
      </c>
      <c r="M69" s="140">
        <f>G69*(1+L69/100)</f>
        <v>0</v>
      </c>
      <c r="N69" s="140">
        <v>0</v>
      </c>
      <c r="O69" s="140">
        <f>ROUND(E69*N69,2)</f>
        <v>0</v>
      </c>
      <c r="P69" s="140">
        <v>8.5000000000000006E-2</v>
      </c>
      <c r="Q69" s="140">
        <f>ROUND(E69*P69,2)</f>
        <v>24.95</v>
      </c>
      <c r="R69" s="140"/>
      <c r="S69" s="140" t="s">
        <v>118</v>
      </c>
      <c r="T69" s="140" t="s">
        <v>118</v>
      </c>
      <c r="U69" s="140">
        <v>8.3000000000000004E-2</v>
      </c>
      <c r="V69" s="140">
        <f>ROUND(E69*U69,2)</f>
        <v>24.36</v>
      </c>
      <c r="W69" s="140"/>
      <c r="X69" s="140" t="s">
        <v>124</v>
      </c>
      <c r="Y69" s="137"/>
      <c r="Z69" s="137"/>
      <c r="AA69" s="137"/>
      <c r="AB69" s="137"/>
      <c r="AC69" s="137"/>
      <c r="AD69" s="137"/>
      <c r="AE69" s="137"/>
      <c r="AF69" s="137"/>
      <c r="AG69" s="137" t="s">
        <v>183</v>
      </c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</row>
    <row r="70" spans="1:60" outlineLevel="1" x14ac:dyDescent="0.2">
      <c r="A70" s="156"/>
      <c r="B70" s="157"/>
      <c r="C70" s="163" t="s">
        <v>184</v>
      </c>
      <c r="D70" s="164"/>
      <c r="E70" s="165">
        <v>293.5</v>
      </c>
      <c r="F70" s="166"/>
      <c r="G70" s="162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37"/>
      <c r="Z70" s="137"/>
      <c r="AA70" s="137"/>
      <c r="AB70" s="137"/>
      <c r="AC70" s="137"/>
      <c r="AD70" s="137"/>
      <c r="AE70" s="137"/>
      <c r="AF70" s="137"/>
      <c r="AG70" s="137" t="s">
        <v>127</v>
      </c>
      <c r="AH70" s="137">
        <v>5</v>
      </c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</row>
    <row r="71" spans="1:60" outlineLevel="1" x14ac:dyDescent="0.2">
      <c r="A71" s="156">
        <v>32</v>
      </c>
      <c r="B71" s="157" t="s">
        <v>222</v>
      </c>
      <c r="C71" s="158" t="s">
        <v>223</v>
      </c>
      <c r="D71" s="159" t="s">
        <v>123</v>
      </c>
      <c r="E71" s="160">
        <v>88.05</v>
      </c>
      <c r="F71" s="161"/>
      <c r="G71" s="162">
        <f>ROUND(E71*F71,2)</f>
        <v>0</v>
      </c>
      <c r="H71" s="141"/>
      <c r="I71" s="140">
        <f>ROUND(E71*H71,2)</f>
        <v>0</v>
      </c>
      <c r="J71" s="141"/>
      <c r="K71" s="140">
        <f>ROUND(E71*J71,2)</f>
        <v>0</v>
      </c>
      <c r="L71" s="140">
        <v>21</v>
      </c>
      <c r="M71" s="140">
        <f>G71*(1+L71/100)</f>
        <v>0</v>
      </c>
      <c r="N71" s="140">
        <v>0</v>
      </c>
      <c r="O71" s="140">
        <f>ROUND(E71*N71,2)</f>
        <v>0</v>
      </c>
      <c r="P71" s="140">
        <v>0</v>
      </c>
      <c r="Q71" s="140">
        <f>ROUND(E71*P71,2)</f>
        <v>0</v>
      </c>
      <c r="R71" s="140"/>
      <c r="S71" s="140" t="s">
        <v>159</v>
      </c>
      <c r="T71" s="140" t="s">
        <v>224</v>
      </c>
      <c r="U71" s="140">
        <v>0</v>
      </c>
      <c r="V71" s="140">
        <f>ROUND(E71*U71,2)</f>
        <v>0</v>
      </c>
      <c r="W71" s="140"/>
      <c r="X71" s="140" t="s">
        <v>124</v>
      </c>
      <c r="Y71" s="137"/>
      <c r="Z71" s="137"/>
      <c r="AA71" s="137"/>
      <c r="AB71" s="137"/>
      <c r="AC71" s="137"/>
      <c r="AD71" s="137"/>
      <c r="AE71" s="137"/>
      <c r="AF71" s="137"/>
      <c r="AG71" s="137" t="s">
        <v>183</v>
      </c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</row>
    <row r="72" spans="1:60" outlineLevel="1" x14ac:dyDescent="0.2">
      <c r="A72" s="156"/>
      <c r="B72" s="157"/>
      <c r="C72" s="163" t="s">
        <v>206</v>
      </c>
      <c r="D72" s="164"/>
      <c r="E72" s="165">
        <v>88.05</v>
      </c>
      <c r="F72" s="166"/>
      <c r="G72" s="162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37"/>
      <c r="Z72" s="137"/>
      <c r="AA72" s="137"/>
      <c r="AB72" s="137"/>
      <c r="AC72" s="137"/>
      <c r="AD72" s="137"/>
      <c r="AE72" s="137"/>
      <c r="AF72" s="137"/>
      <c r="AG72" s="137" t="s">
        <v>127</v>
      </c>
      <c r="AH72" s="137">
        <v>5</v>
      </c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</row>
    <row r="73" spans="1:60" outlineLevel="1" x14ac:dyDescent="0.2">
      <c r="A73" s="156">
        <v>33</v>
      </c>
      <c r="B73" s="157" t="s">
        <v>225</v>
      </c>
      <c r="C73" s="158" t="s">
        <v>226</v>
      </c>
      <c r="D73" s="159" t="s">
        <v>123</v>
      </c>
      <c r="E73" s="160">
        <v>293.5</v>
      </c>
      <c r="F73" s="161"/>
      <c r="G73" s="162">
        <f>ROUND(E73*F73,2)</f>
        <v>0</v>
      </c>
      <c r="H73" s="141"/>
      <c r="I73" s="140">
        <f>ROUND(E73*H73,2)</f>
        <v>0</v>
      </c>
      <c r="J73" s="141"/>
      <c r="K73" s="140">
        <f>ROUND(E73*J73,2)</f>
        <v>0</v>
      </c>
      <c r="L73" s="140">
        <v>21</v>
      </c>
      <c r="M73" s="140">
        <f>G73*(1+L73/100)</f>
        <v>0</v>
      </c>
      <c r="N73" s="140">
        <v>0</v>
      </c>
      <c r="O73" s="140">
        <f>ROUND(E73*N73,2)</f>
        <v>0</v>
      </c>
      <c r="P73" s="140">
        <v>0</v>
      </c>
      <c r="Q73" s="140">
        <f>ROUND(E73*P73,2)</f>
        <v>0</v>
      </c>
      <c r="R73" s="140"/>
      <c r="S73" s="140" t="s">
        <v>159</v>
      </c>
      <c r="T73" s="140" t="s">
        <v>224</v>
      </c>
      <c r="U73" s="140">
        <v>0.20799999999999999</v>
      </c>
      <c r="V73" s="140">
        <f>ROUND(E73*U73,2)</f>
        <v>61.05</v>
      </c>
      <c r="W73" s="140"/>
      <c r="X73" s="140" t="s">
        <v>124</v>
      </c>
      <c r="Y73" s="137"/>
      <c r="Z73" s="137"/>
      <c r="AA73" s="137"/>
      <c r="AB73" s="137"/>
      <c r="AC73" s="137"/>
      <c r="AD73" s="137"/>
      <c r="AE73" s="137"/>
      <c r="AF73" s="137"/>
      <c r="AG73" s="137" t="s">
        <v>125</v>
      </c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</row>
    <row r="74" spans="1:60" outlineLevel="1" x14ac:dyDescent="0.2">
      <c r="A74" s="156"/>
      <c r="B74" s="157"/>
      <c r="C74" s="163" t="s">
        <v>184</v>
      </c>
      <c r="D74" s="164"/>
      <c r="E74" s="165">
        <v>293.5</v>
      </c>
      <c r="F74" s="166"/>
      <c r="G74" s="162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37"/>
      <c r="Z74" s="137"/>
      <c r="AA74" s="137"/>
      <c r="AB74" s="137"/>
      <c r="AC74" s="137"/>
      <c r="AD74" s="137"/>
      <c r="AE74" s="137"/>
      <c r="AF74" s="137"/>
      <c r="AG74" s="137" t="s">
        <v>127</v>
      </c>
      <c r="AH74" s="137">
        <v>5</v>
      </c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</row>
    <row r="75" spans="1:60" outlineLevel="1" x14ac:dyDescent="0.2">
      <c r="A75" s="156">
        <v>34</v>
      </c>
      <c r="B75" s="157" t="s">
        <v>227</v>
      </c>
      <c r="C75" s="158" t="s">
        <v>228</v>
      </c>
      <c r="D75" s="159" t="s">
        <v>123</v>
      </c>
      <c r="E75" s="160">
        <v>528.9425</v>
      </c>
      <c r="F75" s="161"/>
      <c r="G75" s="162">
        <f>ROUND(E75*F75,2)</f>
        <v>0</v>
      </c>
      <c r="H75" s="141"/>
      <c r="I75" s="140">
        <f>ROUND(E75*H75,2)</f>
        <v>0</v>
      </c>
      <c r="J75" s="141"/>
      <c r="K75" s="140">
        <f>ROUND(E75*J75,2)</f>
        <v>0</v>
      </c>
      <c r="L75" s="140">
        <v>21</v>
      </c>
      <c r="M75" s="140">
        <f>G75*(1+L75/100)</f>
        <v>0</v>
      </c>
      <c r="N75" s="140">
        <v>4.4999999999999997E-3</v>
      </c>
      <c r="O75" s="140">
        <f>ROUND(E75*N75,2)</f>
        <v>2.38</v>
      </c>
      <c r="P75" s="140">
        <v>0</v>
      </c>
      <c r="Q75" s="140">
        <f>ROUND(E75*P75,2)</f>
        <v>0</v>
      </c>
      <c r="R75" s="140" t="s">
        <v>163</v>
      </c>
      <c r="S75" s="140" t="s">
        <v>118</v>
      </c>
      <c r="T75" s="140" t="s">
        <v>118</v>
      </c>
      <c r="U75" s="140">
        <v>0</v>
      </c>
      <c r="V75" s="140">
        <f>ROUND(E75*U75,2)</f>
        <v>0</v>
      </c>
      <c r="W75" s="140"/>
      <c r="X75" s="140" t="s">
        <v>164</v>
      </c>
      <c r="Y75" s="137"/>
      <c r="Z75" s="137"/>
      <c r="AA75" s="137"/>
      <c r="AB75" s="137"/>
      <c r="AC75" s="137"/>
      <c r="AD75" s="137"/>
      <c r="AE75" s="137"/>
      <c r="AF75" s="137"/>
      <c r="AG75" s="137" t="s">
        <v>229</v>
      </c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</row>
    <row r="76" spans="1:60" outlineLevel="1" x14ac:dyDescent="0.2">
      <c r="A76" s="156"/>
      <c r="B76" s="157"/>
      <c r="C76" s="163" t="s">
        <v>187</v>
      </c>
      <c r="D76" s="164"/>
      <c r="E76" s="165">
        <v>78.400000000000006</v>
      </c>
      <c r="F76" s="166"/>
      <c r="G76" s="162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37"/>
      <c r="Z76" s="137"/>
      <c r="AA76" s="137"/>
      <c r="AB76" s="137"/>
      <c r="AC76" s="137"/>
      <c r="AD76" s="137"/>
      <c r="AE76" s="137"/>
      <c r="AF76" s="137"/>
      <c r="AG76" s="137" t="s">
        <v>127</v>
      </c>
      <c r="AH76" s="137">
        <v>5</v>
      </c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</row>
    <row r="77" spans="1:60" outlineLevel="1" x14ac:dyDescent="0.2">
      <c r="A77" s="156"/>
      <c r="B77" s="157"/>
      <c r="C77" s="163" t="s">
        <v>184</v>
      </c>
      <c r="D77" s="164"/>
      <c r="E77" s="165">
        <v>293.5</v>
      </c>
      <c r="F77" s="166"/>
      <c r="G77" s="162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37"/>
      <c r="Z77" s="137"/>
      <c r="AA77" s="137"/>
      <c r="AB77" s="137"/>
      <c r="AC77" s="137"/>
      <c r="AD77" s="137"/>
      <c r="AE77" s="137"/>
      <c r="AF77" s="137"/>
      <c r="AG77" s="137" t="s">
        <v>127</v>
      </c>
      <c r="AH77" s="137">
        <v>5</v>
      </c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</row>
    <row r="78" spans="1:60" outlineLevel="1" x14ac:dyDescent="0.2">
      <c r="A78" s="156"/>
      <c r="B78" s="157"/>
      <c r="C78" s="163" t="s">
        <v>230</v>
      </c>
      <c r="D78" s="164"/>
      <c r="E78" s="165">
        <v>88.05</v>
      </c>
      <c r="F78" s="166"/>
      <c r="G78" s="162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37"/>
      <c r="Z78" s="137"/>
      <c r="AA78" s="137"/>
      <c r="AB78" s="137"/>
      <c r="AC78" s="137"/>
      <c r="AD78" s="137"/>
      <c r="AE78" s="137"/>
      <c r="AF78" s="137"/>
      <c r="AG78" s="137" t="s">
        <v>127</v>
      </c>
      <c r="AH78" s="137">
        <v>5</v>
      </c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</row>
    <row r="79" spans="1:60" outlineLevel="1" x14ac:dyDescent="0.2">
      <c r="A79" s="156"/>
      <c r="B79" s="157"/>
      <c r="C79" s="167" t="s">
        <v>231</v>
      </c>
      <c r="D79" s="168"/>
      <c r="E79" s="169">
        <v>68.992500000000007</v>
      </c>
      <c r="F79" s="166"/>
      <c r="G79" s="162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37"/>
      <c r="Z79" s="137"/>
      <c r="AA79" s="137"/>
      <c r="AB79" s="137"/>
      <c r="AC79" s="137"/>
      <c r="AD79" s="137"/>
      <c r="AE79" s="137"/>
      <c r="AF79" s="137"/>
      <c r="AG79" s="137" t="s">
        <v>127</v>
      </c>
      <c r="AH79" s="137">
        <v>4</v>
      </c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</row>
    <row r="80" spans="1:60" outlineLevel="1" x14ac:dyDescent="0.2">
      <c r="A80" s="156"/>
      <c r="B80" s="157"/>
      <c r="C80" s="167" t="s">
        <v>205</v>
      </c>
      <c r="D80" s="168"/>
      <c r="E80" s="169"/>
      <c r="F80" s="166"/>
      <c r="G80" s="162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37"/>
      <c r="Z80" s="137"/>
      <c r="AA80" s="137"/>
      <c r="AB80" s="137"/>
      <c r="AC80" s="137"/>
      <c r="AD80" s="137"/>
      <c r="AE80" s="137"/>
      <c r="AF80" s="137"/>
      <c r="AG80" s="137" t="s">
        <v>127</v>
      </c>
      <c r="AH80" s="137">
        <v>4</v>
      </c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</row>
    <row r="81" spans="1:60" outlineLevel="1" x14ac:dyDescent="0.2">
      <c r="A81" s="156">
        <v>35</v>
      </c>
      <c r="B81" s="157" t="s">
        <v>232</v>
      </c>
      <c r="C81" s="158" t="s">
        <v>233</v>
      </c>
      <c r="D81" s="159" t="s">
        <v>148</v>
      </c>
      <c r="E81" s="160">
        <v>2.6093999999999999</v>
      </c>
      <c r="F81" s="161"/>
      <c r="G81" s="162">
        <f>ROUND(E81*F81,2)</f>
        <v>0</v>
      </c>
      <c r="H81" s="141"/>
      <c r="I81" s="140">
        <f>ROUND(E81*H81,2)</f>
        <v>0</v>
      </c>
      <c r="J81" s="141"/>
      <c r="K81" s="140">
        <f>ROUND(E81*J81,2)</f>
        <v>0</v>
      </c>
      <c r="L81" s="140">
        <v>21</v>
      </c>
      <c r="M81" s="140">
        <f>G81*(1+L81/100)</f>
        <v>0</v>
      </c>
      <c r="N81" s="140">
        <v>0</v>
      </c>
      <c r="O81" s="140">
        <f>ROUND(E81*N81,2)</f>
        <v>0</v>
      </c>
      <c r="P81" s="140">
        <v>0</v>
      </c>
      <c r="Q81" s="140">
        <f>ROUND(E81*P81,2)</f>
        <v>0</v>
      </c>
      <c r="R81" s="140"/>
      <c r="S81" s="140" t="s">
        <v>118</v>
      </c>
      <c r="T81" s="140" t="s">
        <v>118</v>
      </c>
      <c r="U81" s="140">
        <v>1.764</v>
      </c>
      <c r="V81" s="140">
        <f>ROUND(E81*U81,2)</f>
        <v>4.5999999999999996</v>
      </c>
      <c r="W81" s="140"/>
      <c r="X81" s="140" t="s">
        <v>149</v>
      </c>
      <c r="Y81" s="137"/>
      <c r="Z81" s="137"/>
      <c r="AA81" s="137"/>
      <c r="AB81" s="137"/>
      <c r="AC81" s="137"/>
      <c r="AD81" s="137"/>
      <c r="AE81" s="137"/>
      <c r="AF81" s="137"/>
      <c r="AG81" s="137" t="s">
        <v>150</v>
      </c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</row>
    <row r="82" spans="1:60" outlineLevel="1" x14ac:dyDescent="0.2">
      <c r="A82" s="156">
        <v>36</v>
      </c>
      <c r="B82" s="157" t="s">
        <v>234</v>
      </c>
      <c r="C82" s="158" t="s">
        <v>235</v>
      </c>
      <c r="D82" s="159" t="s">
        <v>148</v>
      </c>
      <c r="E82" s="160">
        <v>2.6093999999999999</v>
      </c>
      <c r="F82" s="161"/>
      <c r="G82" s="162">
        <f>ROUND(E82*F82,2)</f>
        <v>0</v>
      </c>
      <c r="H82" s="141"/>
      <c r="I82" s="140">
        <f>ROUND(E82*H82,2)</f>
        <v>0</v>
      </c>
      <c r="J82" s="141"/>
      <c r="K82" s="140">
        <f>ROUND(E82*J82,2)</f>
        <v>0</v>
      </c>
      <c r="L82" s="140">
        <v>21</v>
      </c>
      <c r="M82" s="140">
        <f>G82*(1+L82/100)</f>
        <v>0</v>
      </c>
      <c r="N82" s="140">
        <v>0</v>
      </c>
      <c r="O82" s="140">
        <f>ROUND(E82*N82,2)</f>
        <v>0</v>
      </c>
      <c r="P82" s="140">
        <v>0</v>
      </c>
      <c r="Q82" s="140">
        <f>ROUND(E82*P82,2)</f>
        <v>0</v>
      </c>
      <c r="R82" s="140"/>
      <c r="S82" s="140" t="s">
        <v>159</v>
      </c>
      <c r="T82" s="140" t="s">
        <v>236</v>
      </c>
      <c r="U82" s="140">
        <v>6.6000000000000003E-2</v>
      </c>
      <c r="V82" s="140">
        <f>ROUND(E82*U82,2)</f>
        <v>0.17</v>
      </c>
      <c r="W82" s="140"/>
      <c r="X82" s="140" t="s">
        <v>149</v>
      </c>
      <c r="Y82" s="137"/>
      <c r="Z82" s="137"/>
      <c r="AA82" s="137"/>
      <c r="AB82" s="137"/>
      <c r="AC82" s="137"/>
      <c r="AD82" s="137"/>
      <c r="AE82" s="137"/>
      <c r="AF82" s="137"/>
      <c r="AG82" s="137" t="s">
        <v>150</v>
      </c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</row>
    <row r="83" spans="1:60" outlineLevel="1" x14ac:dyDescent="0.2">
      <c r="A83" s="156">
        <v>37</v>
      </c>
      <c r="B83" s="157" t="s">
        <v>237</v>
      </c>
      <c r="C83" s="158" t="s">
        <v>238</v>
      </c>
      <c r="D83" s="159" t="s">
        <v>148</v>
      </c>
      <c r="E83" s="160">
        <v>49.895000000000003</v>
      </c>
      <c r="F83" s="161"/>
      <c r="G83" s="162">
        <f>ROUND(E83*F83,2)</f>
        <v>0</v>
      </c>
      <c r="H83" s="141"/>
      <c r="I83" s="140">
        <f>ROUND(E83*H83,2)</f>
        <v>0</v>
      </c>
      <c r="J83" s="141"/>
      <c r="K83" s="140">
        <f>ROUND(E83*J83,2)</f>
        <v>0</v>
      </c>
      <c r="L83" s="140">
        <v>21</v>
      </c>
      <c r="M83" s="140">
        <f>G83*(1+L83/100)</f>
        <v>0</v>
      </c>
      <c r="N83" s="140">
        <v>0</v>
      </c>
      <c r="O83" s="140">
        <f>ROUND(E83*N83,2)</f>
        <v>0</v>
      </c>
      <c r="P83" s="140">
        <v>0</v>
      </c>
      <c r="Q83" s="140">
        <f>ROUND(E83*P83,2)</f>
        <v>0</v>
      </c>
      <c r="R83" s="140"/>
      <c r="S83" s="140" t="s">
        <v>118</v>
      </c>
      <c r="T83" s="140" t="s">
        <v>118</v>
      </c>
      <c r="U83" s="140">
        <v>0.27700000000000002</v>
      </c>
      <c r="V83" s="140">
        <f>ROUND(E83*U83,2)</f>
        <v>13.82</v>
      </c>
      <c r="W83" s="140"/>
      <c r="X83" s="140" t="s">
        <v>190</v>
      </c>
      <c r="Y83" s="137"/>
      <c r="Z83" s="137"/>
      <c r="AA83" s="137"/>
      <c r="AB83" s="137"/>
      <c r="AC83" s="137"/>
      <c r="AD83" s="137"/>
      <c r="AE83" s="137"/>
      <c r="AF83" s="137"/>
      <c r="AG83" s="137" t="s">
        <v>191</v>
      </c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</row>
    <row r="84" spans="1:60" outlineLevel="1" x14ac:dyDescent="0.2">
      <c r="A84" s="156">
        <v>38</v>
      </c>
      <c r="B84" s="157" t="s">
        <v>192</v>
      </c>
      <c r="C84" s="158" t="s">
        <v>193</v>
      </c>
      <c r="D84" s="159" t="s">
        <v>148</v>
      </c>
      <c r="E84" s="160">
        <v>49.895000000000003</v>
      </c>
      <c r="F84" s="161"/>
      <c r="G84" s="162">
        <f>ROUND(E84*F84,2)</f>
        <v>0</v>
      </c>
      <c r="H84" s="141"/>
      <c r="I84" s="140">
        <f>ROUND(E84*H84,2)</f>
        <v>0</v>
      </c>
      <c r="J84" s="141"/>
      <c r="K84" s="140">
        <f>ROUND(E84*J84,2)</f>
        <v>0</v>
      </c>
      <c r="L84" s="140">
        <v>21</v>
      </c>
      <c r="M84" s="140">
        <f>G84*(1+L84/100)</f>
        <v>0</v>
      </c>
      <c r="N84" s="140">
        <v>0</v>
      </c>
      <c r="O84" s="140">
        <f>ROUND(E84*N84,2)</f>
        <v>0</v>
      </c>
      <c r="P84" s="140">
        <v>0</v>
      </c>
      <c r="Q84" s="140">
        <f>ROUND(E84*P84,2)</f>
        <v>0</v>
      </c>
      <c r="R84" s="140"/>
      <c r="S84" s="140" t="s">
        <v>118</v>
      </c>
      <c r="T84" s="140" t="s">
        <v>118</v>
      </c>
      <c r="U84" s="140">
        <v>2.8260000000000001</v>
      </c>
      <c r="V84" s="140">
        <f>ROUND(E84*U84,2)</f>
        <v>141</v>
      </c>
      <c r="W84" s="140"/>
      <c r="X84" s="140" t="s">
        <v>190</v>
      </c>
      <c r="Y84" s="137"/>
      <c r="Z84" s="137"/>
      <c r="AA84" s="137"/>
      <c r="AB84" s="137"/>
      <c r="AC84" s="137"/>
      <c r="AD84" s="137"/>
      <c r="AE84" s="137"/>
      <c r="AF84" s="137"/>
      <c r="AG84" s="137" t="s">
        <v>191</v>
      </c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</row>
    <row r="85" spans="1:60" outlineLevel="1" x14ac:dyDescent="0.2">
      <c r="A85" s="156">
        <v>39</v>
      </c>
      <c r="B85" s="157" t="s">
        <v>194</v>
      </c>
      <c r="C85" s="158" t="s">
        <v>195</v>
      </c>
      <c r="D85" s="159" t="s">
        <v>148</v>
      </c>
      <c r="E85" s="160">
        <v>349.26499999999999</v>
      </c>
      <c r="F85" s="161"/>
      <c r="G85" s="162">
        <f>ROUND(E85*F85,2)</f>
        <v>0</v>
      </c>
      <c r="H85" s="141"/>
      <c r="I85" s="140">
        <f>ROUND(E85*H85,2)</f>
        <v>0</v>
      </c>
      <c r="J85" s="141"/>
      <c r="K85" s="140">
        <f>ROUND(E85*J85,2)</f>
        <v>0</v>
      </c>
      <c r="L85" s="140">
        <v>21</v>
      </c>
      <c r="M85" s="140">
        <f>G85*(1+L85/100)</f>
        <v>0</v>
      </c>
      <c r="N85" s="140">
        <v>0</v>
      </c>
      <c r="O85" s="140">
        <f>ROUND(E85*N85,2)</f>
        <v>0</v>
      </c>
      <c r="P85" s="140">
        <v>0</v>
      </c>
      <c r="Q85" s="140">
        <f>ROUND(E85*P85,2)</f>
        <v>0</v>
      </c>
      <c r="R85" s="140"/>
      <c r="S85" s="140" t="s">
        <v>118</v>
      </c>
      <c r="T85" s="140" t="s">
        <v>118</v>
      </c>
      <c r="U85" s="140">
        <v>0.21</v>
      </c>
      <c r="V85" s="140">
        <f>ROUND(E85*U85,2)</f>
        <v>73.349999999999994</v>
      </c>
      <c r="W85" s="140"/>
      <c r="X85" s="140" t="s">
        <v>190</v>
      </c>
      <c r="Y85" s="137"/>
      <c r="Z85" s="137"/>
      <c r="AA85" s="137"/>
      <c r="AB85" s="137"/>
      <c r="AC85" s="137"/>
      <c r="AD85" s="137"/>
      <c r="AE85" s="137"/>
      <c r="AF85" s="137"/>
      <c r="AG85" s="137" t="s">
        <v>191</v>
      </c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</row>
    <row r="86" spans="1:60" x14ac:dyDescent="0.2">
      <c r="A86" s="149" t="s">
        <v>112</v>
      </c>
      <c r="B86" s="150" t="s">
        <v>71</v>
      </c>
      <c r="C86" s="151" t="s">
        <v>72</v>
      </c>
      <c r="D86" s="152"/>
      <c r="E86" s="153"/>
      <c r="F86" s="154"/>
      <c r="G86" s="155">
        <f>SUMIF(AG87:AG112,"&lt;&gt;NOR",G87:G112)</f>
        <v>0</v>
      </c>
      <c r="H86" s="142"/>
      <c r="I86" s="142">
        <f>SUM(I87:I112)</f>
        <v>0</v>
      </c>
      <c r="J86" s="142"/>
      <c r="K86" s="142">
        <f>SUM(K87:K112)</f>
        <v>0</v>
      </c>
      <c r="L86" s="142"/>
      <c r="M86" s="142">
        <f>SUM(M87:M112)</f>
        <v>0</v>
      </c>
      <c r="N86" s="142"/>
      <c r="O86" s="142">
        <f>SUM(O87:O112)</f>
        <v>1.8200000000000003</v>
      </c>
      <c r="P86" s="142"/>
      <c r="Q86" s="142">
        <f>SUM(Q87:Q112)</f>
        <v>1.76</v>
      </c>
      <c r="R86" s="142"/>
      <c r="S86" s="142"/>
      <c r="T86" s="142"/>
      <c r="U86" s="142"/>
      <c r="V86" s="142">
        <f>SUM(V87:V112)</f>
        <v>167.65</v>
      </c>
      <c r="W86" s="142"/>
      <c r="X86" s="142"/>
      <c r="AG86" t="s">
        <v>113</v>
      </c>
    </row>
    <row r="87" spans="1:60" outlineLevel="1" x14ac:dyDescent="0.2">
      <c r="A87" s="156">
        <v>40</v>
      </c>
      <c r="B87" s="157" t="s">
        <v>239</v>
      </c>
      <c r="C87" s="158" t="s">
        <v>240</v>
      </c>
      <c r="D87" s="159" t="s">
        <v>123</v>
      </c>
      <c r="E87" s="160">
        <v>587</v>
      </c>
      <c r="F87" s="161"/>
      <c r="G87" s="162">
        <f>ROUND(E87*F87,2)</f>
        <v>0</v>
      </c>
      <c r="H87" s="141"/>
      <c r="I87" s="140">
        <f>ROUND(E87*H87,2)</f>
        <v>0</v>
      </c>
      <c r="J87" s="141"/>
      <c r="K87" s="140">
        <f>ROUND(E87*J87,2)</f>
        <v>0</v>
      </c>
      <c r="L87" s="140">
        <v>21</v>
      </c>
      <c r="M87" s="140">
        <f>G87*(1+L87/100)</f>
        <v>0</v>
      </c>
      <c r="N87" s="140">
        <v>4.0000000000000003E-5</v>
      </c>
      <c r="O87" s="140">
        <f>ROUND(E87*N87,2)</f>
        <v>0.02</v>
      </c>
      <c r="P87" s="140">
        <v>0</v>
      </c>
      <c r="Q87" s="140">
        <f>ROUND(E87*P87,2)</f>
        <v>0</v>
      </c>
      <c r="R87" s="140"/>
      <c r="S87" s="140" t="s">
        <v>118</v>
      </c>
      <c r="T87" s="140" t="s">
        <v>118</v>
      </c>
      <c r="U87" s="140">
        <v>0.06</v>
      </c>
      <c r="V87" s="140">
        <f>ROUND(E87*U87,2)</f>
        <v>35.22</v>
      </c>
      <c r="W87" s="140"/>
      <c r="X87" s="140" t="s">
        <v>124</v>
      </c>
      <c r="Y87" s="137"/>
      <c r="Z87" s="137"/>
      <c r="AA87" s="137"/>
      <c r="AB87" s="137"/>
      <c r="AC87" s="137"/>
      <c r="AD87" s="137"/>
      <c r="AE87" s="137"/>
      <c r="AF87" s="137"/>
      <c r="AG87" s="137" t="s">
        <v>125</v>
      </c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</row>
    <row r="88" spans="1:60" outlineLevel="1" x14ac:dyDescent="0.2">
      <c r="A88" s="156"/>
      <c r="B88" s="157"/>
      <c r="C88" s="163" t="s">
        <v>241</v>
      </c>
      <c r="D88" s="164"/>
      <c r="E88" s="165">
        <v>293.5</v>
      </c>
      <c r="F88" s="166"/>
      <c r="G88" s="162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37"/>
      <c r="Z88" s="137"/>
      <c r="AA88" s="137"/>
      <c r="AB88" s="137"/>
      <c r="AC88" s="137"/>
      <c r="AD88" s="137"/>
      <c r="AE88" s="137"/>
      <c r="AF88" s="137"/>
      <c r="AG88" s="137" t="s">
        <v>127</v>
      </c>
      <c r="AH88" s="137">
        <v>5</v>
      </c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</row>
    <row r="89" spans="1:60" outlineLevel="1" x14ac:dyDescent="0.2">
      <c r="A89" s="156"/>
      <c r="B89" s="157"/>
      <c r="C89" s="163" t="s">
        <v>241</v>
      </c>
      <c r="D89" s="164"/>
      <c r="E89" s="165">
        <v>293.5</v>
      </c>
      <c r="F89" s="166"/>
      <c r="G89" s="162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37"/>
      <c r="Z89" s="137"/>
      <c r="AA89" s="137"/>
      <c r="AB89" s="137"/>
      <c r="AC89" s="137"/>
      <c r="AD89" s="137"/>
      <c r="AE89" s="137"/>
      <c r="AF89" s="137"/>
      <c r="AG89" s="137" t="s">
        <v>127</v>
      </c>
      <c r="AH89" s="137">
        <v>5</v>
      </c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</row>
    <row r="90" spans="1:60" outlineLevel="1" x14ac:dyDescent="0.2">
      <c r="A90" s="156">
        <v>41</v>
      </c>
      <c r="B90" s="157" t="s">
        <v>242</v>
      </c>
      <c r="C90" s="158" t="s">
        <v>243</v>
      </c>
      <c r="D90" s="159" t="s">
        <v>123</v>
      </c>
      <c r="E90" s="160">
        <v>293.5</v>
      </c>
      <c r="F90" s="161"/>
      <c r="G90" s="162">
        <f>ROUND(E90*F90,2)</f>
        <v>0</v>
      </c>
      <c r="H90" s="141"/>
      <c r="I90" s="140">
        <f>ROUND(E90*H90,2)</f>
        <v>0</v>
      </c>
      <c r="J90" s="141"/>
      <c r="K90" s="140">
        <f>ROUND(E90*J90,2)</f>
        <v>0</v>
      </c>
      <c r="L90" s="140">
        <v>21</v>
      </c>
      <c r="M90" s="140">
        <f>G90*(1+L90/100)</f>
        <v>0</v>
      </c>
      <c r="N90" s="140">
        <v>0</v>
      </c>
      <c r="O90" s="140">
        <f>ROUND(E90*N90,2)</f>
        <v>0</v>
      </c>
      <c r="P90" s="140">
        <v>6.0000000000000001E-3</v>
      </c>
      <c r="Q90" s="140">
        <f>ROUND(E90*P90,2)</f>
        <v>1.76</v>
      </c>
      <c r="R90" s="140"/>
      <c r="S90" s="140" t="s">
        <v>244</v>
      </c>
      <c r="T90" s="140" t="s">
        <v>244</v>
      </c>
      <c r="U90" s="140">
        <v>0.05</v>
      </c>
      <c r="V90" s="140">
        <f>ROUND(E90*U90,2)</f>
        <v>14.68</v>
      </c>
      <c r="W90" s="140"/>
      <c r="X90" s="140" t="s">
        <v>124</v>
      </c>
      <c r="Y90" s="137"/>
      <c r="Z90" s="137"/>
      <c r="AA90" s="137"/>
      <c r="AB90" s="137"/>
      <c r="AC90" s="137"/>
      <c r="AD90" s="137"/>
      <c r="AE90" s="137"/>
      <c r="AF90" s="137"/>
      <c r="AG90" s="137" t="s">
        <v>125</v>
      </c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</row>
    <row r="91" spans="1:60" outlineLevel="1" x14ac:dyDescent="0.2">
      <c r="A91" s="156"/>
      <c r="B91" s="157"/>
      <c r="C91" s="163" t="s">
        <v>184</v>
      </c>
      <c r="D91" s="164"/>
      <c r="E91" s="165">
        <v>293.5</v>
      </c>
      <c r="F91" s="166"/>
      <c r="G91" s="162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37"/>
      <c r="Z91" s="137"/>
      <c r="AA91" s="137"/>
      <c r="AB91" s="137"/>
      <c r="AC91" s="137"/>
      <c r="AD91" s="137"/>
      <c r="AE91" s="137"/>
      <c r="AF91" s="137"/>
      <c r="AG91" s="137" t="s">
        <v>127</v>
      </c>
      <c r="AH91" s="137">
        <v>5</v>
      </c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</row>
    <row r="92" spans="1:60" outlineLevel="1" x14ac:dyDescent="0.2">
      <c r="A92" s="156">
        <v>42</v>
      </c>
      <c r="B92" s="157" t="s">
        <v>245</v>
      </c>
      <c r="C92" s="158" t="s">
        <v>246</v>
      </c>
      <c r="D92" s="159" t="s">
        <v>123</v>
      </c>
      <c r="E92" s="160">
        <v>293.5</v>
      </c>
      <c r="F92" s="161"/>
      <c r="G92" s="162">
        <f>ROUND(E92*F92,2)</f>
        <v>0</v>
      </c>
      <c r="H92" s="141"/>
      <c r="I92" s="140">
        <f>ROUND(E92*H92,2)</f>
        <v>0</v>
      </c>
      <c r="J92" s="141"/>
      <c r="K92" s="140">
        <f>ROUND(E92*J92,2)</f>
        <v>0</v>
      </c>
      <c r="L92" s="140">
        <v>21</v>
      </c>
      <c r="M92" s="140">
        <f>G92*(1+L92/100)</f>
        <v>0</v>
      </c>
      <c r="N92" s="140">
        <v>2.5500000000000002E-3</v>
      </c>
      <c r="O92" s="140">
        <f>ROUND(E92*N92,2)</f>
        <v>0.75</v>
      </c>
      <c r="P92" s="140">
        <v>0</v>
      </c>
      <c r="Q92" s="140">
        <f>ROUND(E92*P92,2)</f>
        <v>0</v>
      </c>
      <c r="R92" s="140"/>
      <c r="S92" s="140" t="s">
        <v>118</v>
      </c>
      <c r="T92" s="140" t="s">
        <v>118</v>
      </c>
      <c r="U92" s="140">
        <v>0.31809999999999999</v>
      </c>
      <c r="V92" s="140">
        <f>ROUND(E92*U92,2)</f>
        <v>93.36</v>
      </c>
      <c r="W92" s="140"/>
      <c r="X92" s="140" t="s">
        <v>124</v>
      </c>
      <c r="Y92" s="137"/>
      <c r="Z92" s="137"/>
      <c r="AA92" s="137"/>
      <c r="AB92" s="137"/>
      <c r="AC92" s="137"/>
      <c r="AD92" s="137"/>
      <c r="AE92" s="137"/>
      <c r="AF92" s="137"/>
      <c r="AG92" s="137" t="s">
        <v>125</v>
      </c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</row>
    <row r="93" spans="1:60" outlineLevel="1" x14ac:dyDescent="0.2">
      <c r="A93" s="156"/>
      <c r="B93" s="157"/>
      <c r="C93" s="163" t="s">
        <v>247</v>
      </c>
      <c r="D93" s="164"/>
      <c r="E93" s="165"/>
      <c r="F93" s="166"/>
      <c r="G93" s="162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37"/>
      <c r="Z93" s="137"/>
      <c r="AA93" s="137"/>
      <c r="AB93" s="137"/>
      <c r="AC93" s="137"/>
      <c r="AD93" s="137"/>
      <c r="AE93" s="137"/>
      <c r="AF93" s="137"/>
      <c r="AG93" s="137" t="s">
        <v>127</v>
      </c>
      <c r="AH93" s="137">
        <v>0</v>
      </c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</row>
    <row r="94" spans="1:60" outlineLevel="1" x14ac:dyDescent="0.2">
      <c r="A94" s="156"/>
      <c r="B94" s="157"/>
      <c r="C94" s="163" t="s">
        <v>184</v>
      </c>
      <c r="D94" s="164"/>
      <c r="E94" s="165">
        <v>293.5</v>
      </c>
      <c r="F94" s="166"/>
      <c r="G94" s="162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37"/>
      <c r="Z94" s="137"/>
      <c r="AA94" s="137"/>
      <c r="AB94" s="137"/>
      <c r="AC94" s="137"/>
      <c r="AD94" s="137"/>
      <c r="AE94" s="137"/>
      <c r="AF94" s="137"/>
      <c r="AG94" s="137" t="s">
        <v>127</v>
      </c>
      <c r="AH94" s="137">
        <v>5</v>
      </c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</row>
    <row r="95" spans="1:60" outlineLevel="1" x14ac:dyDescent="0.2">
      <c r="A95" s="156"/>
      <c r="B95" s="157"/>
      <c r="C95" s="163" t="s">
        <v>248</v>
      </c>
      <c r="D95" s="164"/>
      <c r="E95" s="165"/>
      <c r="F95" s="166"/>
      <c r="G95" s="162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37"/>
      <c r="Z95" s="137"/>
      <c r="AA95" s="137"/>
      <c r="AB95" s="137"/>
      <c r="AC95" s="137"/>
      <c r="AD95" s="137"/>
      <c r="AE95" s="137"/>
      <c r="AF95" s="137"/>
      <c r="AG95" s="137" t="s">
        <v>127</v>
      </c>
      <c r="AH95" s="137">
        <v>0</v>
      </c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</row>
    <row r="96" spans="1:60" outlineLevel="1" x14ac:dyDescent="0.2">
      <c r="A96" s="156">
        <v>43</v>
      </c>
      <c r="B96" s="157" t="s">
        <v>249</v>
      </c>
      <c r="C96" s="158" t="s">
        <v>250</v>
      </c>
      <c r="D96" s="159" t="s">
        <v>123</v>
      </c>
      <c r="E96" s="160">
        <v>293.5</v>
      </c>
      <c r="F96" s="161"/>
      <c r="G96" s="162">
        <f>ROUND(E96*F96,2)</f>
        <v>0</v>
      </c>
      <c r="H96" s="141"/>
      <c r="I96" s="140">
        <f>ROUND(E96*H96,2)</f>
        <v>0</v>
      </c>
      <c r="J96" s="141"/>
      <c r="K96" s="140">
        <f>ROUND(E96*J96,2)</f>
        <v>0</v>
      </c>
      <c r="L96" s="140">
        <v>21</v>
      </c>
      <c r="M96" s="140">
        <f>G96*(1+L96/100)</f>
        <v>0</v>
      </c>
      <c r="N96" s="140">
        <v>0</v>
      </c>
      <c r="O96" s="140">
        <f>ROUND(E96*N96,2)</f>
        <v>0</v>
      </c>
      <c r="P96" s="140">
        <v>0</v>
      </c>
      <c r="Q96" s="140">
        <f>ROUND(E96*P96,2)</f>
        <v>0</v>
      </c>
      <c r="R96" s="140"/>
      <c r="S96" s="140" t="s">
        <v>118</v>
      </c>
      <c r="T96" s="140" t="s">
        <v>118</v>
      </c>
      <c r="U96" s="140">
        <v>7.0000000000000007E-2</v>
      </c>
      <c r="V96" s="140">
        <f>ROUND(E96*U96,2)</f>
        <v>20.55</v>
      </c>
      <c r="W96" s="140"/>
      <c r="X96" s="140" t="s">
        <v>124</v>
      </c>
      <c r="Y96" s="137"/>
      <c r="Z96" s="137"/>
      <c r="AA96" s="137"/>
      <c r="AB96" s="137"/>
      <c r="AC96" s="137"/>
      <c r="AD96" s="137"/>
      <c r="AE96" s="137"/>
      <c r="AF96" s="137"/>
      <c r="AG96" s="137" t="s">
        <v>125</v>
      </c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</row>
    <row r="97" spans="1:60" outlineLevel="1" x14ac:dyDescent="0.2">
      <c r="A97" s="156"/>
      <c r="B97" s="157"/>
      <c r="C97" s="163" t="s">
        <v>241</v>
      </c>
      <c r="D97" s="164"/>
      <c r="E97" s="165">
        <v>293.5</v>
      </c>
      <c r="F97" s="166"/>
      <c r="G97" s="162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37"/>
      <c r="Z97" s="137"/>
      <c r="AA97" s="137"/>
      <c r="AB97" s="137"/>
      <c r="AC97" s="137"/>
      <c r="AD97" s="137"/>
      <c r="AE97" s="137"/>
      <c r="AF97" s="137"/>
      <c r="AG97" s="137" t="s">
        <v>127</v>
      </c>
      <c r="AH97" s="137">
        <v>5</v>
      </c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</row>
    <row r="98" spans="1:60" outlineLevel="1" x14ac:dyDescent="0.2">
      <c r="A98" s="156">
        <v>44</v>
      </c>
      <c r="B98" s="157" t="s">
        <v>251</v>
      </c>
      <c r="C98" s="158" t="s">
        <v>252</v>
      </c>
      <c r="D98" s="159" t="s">
        <v>123</v>
      </c>
      <c r="E98" s="160">
        <v>299.37</v>
      </c>
      <c r="F98" s="161"/>
      <c r="G98" s="162">
        <f>ROUND(E98*F98,2)</f>
        <v>0</v>
      </c>
      <c r="H98" s="141"/>
      <c r="I98" s="140">
        <f>ROUND(E98*H98,2)</f>
        <v>0</v>
      </c>
      <c r="J98" s="141"/>
      <c r="K98" s="140">
        <f>ROUND(E98*J98,2)</f>
        <v>0</v>
      </c>
      <c r="L98" s="140">
        <v>21</v>
      </c>
      <c r="M98" s="140">
        <f>G98*(1+L98/100)</f>
        <v>0</v>
      </c>
      <c r="N98" s="140">
        <v>1.75E-3</v>
      </c>
      <c r="O98" s="140">
        <f>ROUND(E98*N98,2)</f>
        <v>0.52</v>
      </c>
      <c r="P98" s="140">
        <v>0</v>
      </c>
      <c r="Q98" s="140">
        <f>ROUND(E98*P98,2)</f>
        <v>0</v>
      </c>
      <c r="R98" s="140" t="s">
        <v>163</v>
      </c>
      <c r="S98" s="140" t="s">
        <v>118</v>
      </c>
      <c r="T98" s="140" t="s">
        <v>118</v>
      </c>
      <c r="U98" s="140">
        <v>0</v>
      </c>
      <c r="V98" s="140">
        <f>ROUND(E98*U98,2)</f>
        <v>0</v>
      </c>
      <c r="W98" s="140"/>
      <c r="X98" s="140" t="s">
        <v>164</v>
      </c>
      <c r="Y98" s="137"/>
      <c r="Z98" s="137"/>
      <c r="AA98" s="137"/>
      <c r="AB98" s="137"/>
      <c r="AC98" s="137"/>
      <c r="AD98" s="137"/>
      <c r="AE98" s="137"/>
      <c r="AF98" s="137"/>
      <c r="AG98" s="137" t="s">
        <v>165</v>
      </c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</row>
    <row r="99" spans="1:60" outlineLevel="1" x14ac:dyDescent="0.2">
      <c r="A99" s="156"/>
      <c r="B99" s="157"/>
      <c r="C99" s="163" t="s">
        <v>241</v>
      </c>
      <c r="D99" s="164"/>
      <c r="E99" s="165">
        <v>293.5</v>
      </c>
      <c r="F99" s="166"/>
      <c r="G99" s="162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37"/>
      <c r="Z99" s="137"/>
      <c r="AA99" s="137"/>
      <c r="AB99" s="137"/>
      <c r="AC99" s="137"/>
      <c r="AD99" s="137"/>
      <c r="AE99" s="137"/>
      <c r="AF99" s="137"/>
      <c r="AG99" s="137" t="s">
        <v>127</v>
      </c>
      <c r="AH99" s="137">
        <v>5</v>
      </c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</row>
    <row r="100" spans="1:60" outlineLevel="1" x14ac:dyDescent="0.2">
      <c r="A100" s="156"/>
      <c r="B100" s="157"/>
      <c r="C100" s="167" t="s">
        <v>253</v>
      </c>
      <c r="D100" s="168"/>
      <c r="E100" s="169">
        <v>5.87</v>
      </c>
      <c r="F100" s="166"/>
      <c r="G100" s="162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37"/>
      <c r="Z100" s="137"/>
      <c r="AA100" s="137"/>
      <c r="AB100" s="137"/>
      <c r="AC100" s="137"/>
      <c r="AD100" s="137"/>
      <c r="AE100" s="137"/>
      <c r="AF100" s="137"/>
      <c r="AG100" s="137" t="s">
        <v>127</v>
      </c>
      <c r="AH100" s="137">
        <v>4</v>
      </c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</row>
    <row r="101" spans="1:60" outlineLevel="1" x14ac:dyDescent="0.2">
      <c r="A101" s="156"/>
      <c r="B101" s="157"/>
      <c r="C101" s="167" t="s">
        <v>205</v>
      </c>
      <c r="D101" s="168"/>
      <c r="E101" s="169"/>
      <c r="F101" s="166"/>
      <c r="G101" s="162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37"/>
      <c r="Z101" s="137"/>
      <c r="AA101" s="137"/>
      <c r="AB101" s="137"/>
      <c r="AC101" s="137"/>
      <c r="AD101" s="137"/>
      <c r="AE101" s="137"/>
      <c r="AF101" s="137"/>
      <c r="AG101" s="137" t="s">
        <v>127</v>
      </c>
      <c r="AH101" s="137">
        <v>4</v>
      </c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</row>
    <row r="102" spans="1:60" outlineLevel="1" x14ac:dyDescent="0.2">
      <c r="A102" s="156">
        <v>45</v>
      </c>
      <c r="B102" s="157" t="s">
        <v>254</v>
      </c>
      <c r="C102" s="158" t="s">
        <v>255</v>
      </c>
      <c r="D102" s="159" t="s">
        <v>256</v>
      </c>
      <c r="E102" s="160">
        <v>14.675000000000001</v>
      </c>
      <c r="F102" s="161"/>
      <c r="G102" s="162">
        <f>ROUND(E102*F102,2)</f>
        <v>0</v>
      </c>
      <c r="H102" s="141"/>
      <c r="I102" s="140">
        <f>ROUND(E102*H102,2)</f>
        <v>0</v>
      </c>
      <c r="J102" s="141"/>
      <c r="K102" s="140">
        <f>ROUND(E102*J102,2)</f>
        <v>0</v>
      </c>
      <c r="L102" s="140">
        <v>21</v>
      </c>
      <c r="M102" s="140">
        <f>G102*(1+L102/100)</f>
        <v>0</v>
      </c>
      <c r="N102" s="140">
        <v>0.02</v>
      </c>
      <c r="O102" s="140">
        <f>ROUND(E102*N102,2)</f>
        <v>0.28999999999999998</v>
      </c>
      <c r="P102" s="140">
        <v>0</v>
      </c>
      <c r="Q102" s="140">
        <f>ROUND(E102*P102,2)</f>
        <v>0</v>
      </c>
      <c r="R102" s="140" t="s">
        <v>163</v>
      </c>
      <c r="S102" s="140" t="s">
        <v>118</v>
      </c>
      <c r="T102" s="140" t="s">
        <v>118</v>
      </c>
      <c r="U102" s="140">
        <v>0</v>
      </c>
      <c r="V102" s="140">
        <f>ROUND(E102*U102,2)</f>
        <v>0</v>
      </c>
      <c r="W102" s="140"/>
      <c r="X102" s="140" t="s">
        <v>164</v>
      </c>
      <c r="Y102" s="137"/>
      <c r="Z102" s="137"/>
      <c r="AA102" s="137"/>
      <c r="AB102" s="137"/>
      <c r="AC102" s="137"/>
      <c r="AD102" s="137"/>
      <c r="AE102" s="137"/>
      <c r="AF102" s="137"/>
      <c r="AG102" s="137" t="s">
        <v>165</v>
      </c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</row>
    <row r="103" spans="1:60" outlineLevel="1" x14ac:dyDescent="0.2">
      <c r="A103" s="156"/>
      <c r="B103" s="157"/>
      <c r="C103" s="163" t="s">
        <v>247</v>
      </c>
      <c r="D103" s="164"/>
      <c r="E103" s="165"/>
      <c r="F103" s="166"/>
      <c r="G103" s="162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37"/>
      <c r="Z103" s="137"/>
      <c r="AA103" s="137"/>
      <c r="AB103" s="137"/>
      <c r="AC103" s="137"/>
      <c r="AD103" s="137"/>
      <c r="AE103" s="137"/>
      <c r="AF103" s="137"/>
      <c r="AG103" s="137" t="s">
        <v>127</v>
      </c>
      <c r="AH103" s="137">
        <v>0</v>
      </c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</row>
    <row r="104" spans="1:60" outlineLevel="1" x14ac:dyDescent="0.2">
      <c r="A104" s="156"/>
      <c r="B104" s="157"/>
      <c r="C104" s="163" t="s">
        <v>257</v>
      </c>
      <c r="D104" s="164"/>
      <c r="E104" s="165">
        <v>14.675000000000001</v>
      </c>
      <c r="F104" s="166"/>
      <c r="G104" s="162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37"/>
      <c r="Z104" s="137"/>
      <c r="AA104" s="137"/>
      <c r="AB104" s="137"/>
      <c r="AC104" s="137"/>
      <c r="AD104" s="137"/>
      <c r="AE104" s="137"/>
      <c r="AF104" s="137"/>
      <c r="AG104" s="137" t="s">
        <v>127</v>
      </c>
      <c r="AH104" s="137">
        <v>5</v>
      </c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</row>
    <row r="105" spans="1:60" outlineLevel="1" x14ac:dyDescent="0.2">
      <c r="A105" s="156">
        <v>46</v>
      </c>
      <c r="B105" s="157" t="s">
        <v>258</v>
      </c>
      <c r="C105" s="158" t="s">
        <v>259</v>
      </c>
      <c r="D105" s="159" t="s">
        <v>123</v>
      </c>
      <c r="E105" s="160">
        <v>325.78500000000003</v>
      </c>
      <c r="F105" s="161"/>
      <c r="G105" s="162">
        <f>ROUND(E105*F105,2)</f>
        <v>0</v>
      </c>
      <c r="H105" s="141"/>
      <c r="I105" s="140">
        <f>ROUND(E105*H105,2)</f>
        <v>0</v>
      </c>
      <c r="J105" s="141"/>
      <c r="K105" s="140">
        <f>ROUND(E105*J105,2)</f>
        <v>0</v>
      </c>
      <c r="L105" s="140">
        <v>21</v>
      </c>
      <c r="M105" s="140">
        <f>G105*(1+L105/100)</f>
        <v>0</v>
      </c>
      <c r="N105" s="140">
        <v>3.3E-4</v>
      </c>
      <c r="O105" s="140">
        <f>ROUND(E105*N105,2)</f>
        <v>0.11</v>
      </c>
      <c r="P105" s="140">
        <v>0</v>
      </c>
      <c r="Q105" s="140">
        <f>ROUND(E105*P105,2)</f>
        <v>0</v>
      </c>
      <c r="R105" s="140"/>
      <c r="S105" s="140" t="s">
        <v>159</v>
      </c>
      <c r="T105" s="140" t="s">
        <v>260</v>
      </c>
      <c r="U105" s="140">
        <v>0</v>
      </c>
      <c r="V105" s="140">
        <f>ROUND(E105*U105,2)</f>
        <v>0</v>
      </c>
      <c r="W105" s="140"/>
      <c r="X105" s="140" t="s">
        <v>164</v>
      </c>
      <c r="Y105" s="137"/>
      <c r="Z105" s="137"/>
      <c r="AA105" s="137"/>
      <c r="AB105" s="137"/>
      <c r="AC105" s="137"/>
      <c r="AD105" s="137"/>
      <c r="AE105" s="137"/>
      <c r="AF105" s="137"/>
      <c r="AG105" s="137" t="s">
        <v>165</v>
      </c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</row>
    <row r="106" spans="1:60" outlineLevel="1" x14ac:dyDescent="0.2">
      <c r="A106" s="156"/>
      <c r="B106" s="157"/>
      <c r="C106" s="163" t="s">
        <v>241</v>
      </c>
      <c r="D106" s="164"/>
      <c r="E106" s="165">
        <v>293.5</v>
      </c>
      <c r="F106" s="166"/>
      <c r="G106" s="162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37"/>
      <c r="Z106" s="137"/>
      <c r="AA106" s="137"/>
      <c r="AB106" s="137"/>
      <c r="AC106" s="137"/>
      <c r="AD106" s="137"/>
      <c r="AE106" s="137"/>
      <c r="AF106" s="137"/>
      <c r="AG106" s="137" t="s">
        <v>127</v>
      </c>
      <c r="AH106" s="137">
        <v>5</v>
      </c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</row>
    <row r="107" spans="1:60" outlineLevel="1" x14ac:dyDescent="0.2">
      <c r="A107" s="156"/>
      <c r="B107" s="157"/>
      <c r="C107" s="167" t="s">
        <v>261</v>
      </c>
      <c r="D107" s="168"/>
      <c r="E107" s="169">
        <v>32.284999999999997</v>
      </c>
      <c r="F107" s="166"/>
      <c r="G107" s="162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37"/>
      <c r="Z107" s="137"/>
      <c r="AA107" s="137"/>
      <c r="AB107" s="137"/>
      <c r="AC107" s="137"/>
      <c r="AD107" s="137"/>
      <c r="AE107" s="137"/>
      <c r="AF107" s="137"/>
      <c r="AG107" s="137" t="s">
        <v>127</v>
      </c>
      <c r="AH107" s="137">
        <v>4</v>
      </c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</row>
    <row r="108" spans="1:60" outlineLevel="1" x14ac:dyDescent="0.2">
      <c r="A108" s="156"/>
      <c r="B108" s="157"/>
      <c r="C108" s="167" t="s">
        <v>205</v>
      </c>
      <c r="D108" s="168"/>
      <c r="E108" s="169"/>
      <c r="F108" s="166"/>
      <c r="G108" s="162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37"/>
      <c r="Z108" s="137"/>
      <c r="AA108" s="137"/>
      <c r="AB108" s="137"/>
      <c r="AC108" s="137"/>
      <c r="AD108" s="137"/>
      <c r="AE108" s="137"/>
      <c r="AF108" s="137"/>
      <c r="AG108" s="137" t="s">
        <v>127</v>
      </c>
      <c r="AH108" s="137">
        <v>4</v>
      </c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</row>
    <row r="109" spans="1:60" outlineLevel="1" x14ac:dyDescent="0.2">
      <c r="A109" s="156">
        <v>47</v>
      </c>
      <c r="B109" s="157" t="s">
        <v>262</v>
      </c>
      <c r="C109" s="158" t="s">
        <v>263</v>
      </c>
      <c r="D109" s="159" t="s">
        <v>123</v>
      </c>
      <c r="E109" s="160">
        <v>325.78500000000003</v>
      </c>
      <c r="F109" s="161"/>
      <c r="G109" s="162">
        <f>ROUND(E109*F109,2)</f>
        <v>0</v>
      </c>
      <c r="H109" s="141"/>
      <c r="I109" s="140">
        <f>ROUND(E109*H109,2)</f>
        <v>0</v>
      </c>
      <c r="J109" s="141"/>
      <c r="K109" s="140">
        <f>ROUND(E109*J109,2)</f>
        <v>0</v>
      </c>
      <c r="L109" s="140">
        <v>21</v>
      </c>
      <c r="M109" s="140">
        <f>G109*(1+L109/100)</f>
        <v>0</v>
      </c>
      <c r="N109" s="140">
        <v>4.0000000000000002E-4</v>
      </c>
      <c r="O109" s="140">
        <f>ROUND(E109*N109,2)</f>
        <v>0.13</v>
      </c>
      <c r="P109" s="140">
        <v>0</v>
      </c>
      <c r="Q109" s="140">
        <f>ROUND(E109*P109,2)</f>
        <v>0</v>
      </c>
      <c r="R109" s="140" t="s">
        <v>163</v>
      </c>
      <c r="S109" s="140" t="s">
        <v>118</v>
      </c>
      <c r="T109" s="140" t="s">
        <v>118</v>
      </c>
      <c r="U109" s="140">
        <v>0</v>
      </c>
      <c r="V109" s="140">
        <f>ROUND(E109*U109,2)</f>
        <v>0</v>
      </c>
      <c r="W109" s="140"/>
      <c r="X109" s="140" t="s">
        <v>164</v>
      </c>
      <c r="Y109" s="137"/>
      <c r="Z109" s="137"/>
      <c r="AA109" s="137"/>
      <c r="AB109" s="137"/>
      <c r="AC109" s="137"/>
      <c r="AD109" s="137"/>
      <c r="AE109" s="137"/>
      <c r="AF109" s="137"/>
      <c r="AG109" s="137" t="s">
        <v>165</v>
      </c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</row>
    <row r="110" spans="1:60" outlineLevel="1" x14ac:dyDescent="0.2">
      <c r="A110" s="156"/>
      <c r="B110" s="157"/>
      <c r="C110" s="163" t="s">
        <v>241</v>
      </c>
      <c r="D110" s="164"/>
      <c r="E110" s="165">
        <v>293.5</v>
      </c>
      <c r="F110" s="166"/>
      <c r="G110" s="162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37"/>
      <c r="Z110" s="137"/>
      <c r="AA110" s="137"/>
      <c r="AB110" s="137"/>
      <c r="AC110" s="137"/>
      <c r="AD110" s="137"/>
      <c r="AE110" s="137"/>
      <c r="AF110" s="137"/>
      <c r="AG110" s="137" t="s">
        <v>127</v>
      </c>
      <c r="AH110" s="137">
        <v>5</v>
      </c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</row>
    <row r="111" spans="1:60" outlineLevel="1" x14ac:dyDescent="0.2">
      <c r="A111" s="156"/>
      <c r="B111" s="157"/>
      <c r="C111" s="167" t="s">
        <v>261</v>
      </c>
      <c r="D111" s="168"/>
      <c r="E111" s="169">
        <v>32.284999999999997</v>
      </c>
      <c r="F111" s="166"/>
      <c r="G111" s="162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37"/>
      <c r="Z111" s="137"/>
      <c r="AA111" s="137"/>
      <c r="AB111" s="137"/>
      <c r="AC111" s="137"/>
      <c r="AD111" s="137"/>
      <c r="AE111" s="137"/>
      <c r="AF111" s="137"/>
      <c r="AG111" s="137" t="s">
        <v>127</v>
      </c>
      <c r="AH111" s="137">
        <v>4</v>
      </c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</row>
    <row r="112" spans="1:60" outlineLevel="1" x14ac:dyDescent="0.2">
      <c r="A112" s="156">
        <v>48</v>
      </c>
      <c r="B112" s="157" t="s">
        <v>264</v>
      </c>
      <c r="C112" s="158" t="s">
        <v>265</v>
      </c>
      <c r="D112" s="159" t="s">
        <v>148</v>
      </c>
      <c r="E112" s="160">
        <v>1.8271299999999999</v>
      </c>
      <c r="F112" s="161"/>
      <c r="G112" s="162">
        <f>ROUND(E112*F112,2)</f>
        <v>0</v>
      </c>
      <c r="H112" s="141"/>
      <c r="I112" s="140">
        <f>ROUND(E112*H112,2)</f>
        <v>0</v>
      </c>
      <c r="J112" s="141"/>
      <c r="K112" s="140">
        <f>ROUND(E112*J112,2)</f>
        <v>0</v>
      </c>
      <c r="L112" s="140">
        <v>21</v>
      </c>
      <c r="M112" s="140">
        <f>G112*(1+L112/100)</f>
        <v>0</v>
      </c>
      <c r="N112" s="140">
        <v>0</v>
      </c>
      <c r="O112" s="140">
        <f>ROUND(E112*N112,2)</f>
        <v>0</v>
      </c>
      <c r="P112" s="140">
        <v>0</v>
      </c>
      <c r="Q112" s="140">
        <f>ROUND(E112*P112,2)</f>
        <v>0</v>
      </c>
      <c r="R112" s="140"/>
      <c r="S112" s="140" t="s">
        <v>118</v>
      </c>
      <c r="T112" s="140" t="s">
        <v>118</v>
      </c>
      <c r="U112" s="140">
        <v>2.0990000000000002</v>
      </c>
      <c r="V112" s="140">
        <f>ROUND(E112*U112,2)</f>
        <v>3.84</v>
      </c>
      <c r="W112" s="140"/>
      <c r="X112" s="140" t="s">
        <v>149</v>
      </c>
      <c r="Y112" s="137"/>
      <c r="Z112" s="137"/>
      <c r="AA112" s="137"/>
      <c r="AB112" s="137"/>
      <c r="AC112" s="137"/>
      <c r="AD112" s="137"/>
      <c r="AE112" s="137"/>
      <c r="AF112" s="137"/>
      <c r="AG112" s="137" t="s">
        <v>150</v>
      </c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</row>
    <row r="113" spans="1:60" x14ac:dyDescent="0.2">
      <c r="A113" s="149" t="s">
        <v>112</v>
      </c>
      <c r="B113" s="150" t="s">
        <v>73</v>
      </c>
      <c r="C113" s="151" t="s">
        <v>74</v>
      </c>
      <c r="D113" s="152"/>
      <c r="E113" s="153"/>
      <c r="F113" s="154"/>
      <c r="G113" s="155">
        <f>SUMIF(AG114:AG128,"&lt;&gt;NOR",G114:G128)</f>
        <v>0</v>
      </c>
      <c r="H113" s="142"/>
      <c r="I113" s="142">
        <f>SUM(I114:I128)</f>
        <v>0</v>
      </c>
      <c r="J113" s="142"/>
      <c r="K113" s="142">
        <f>SUM(K114:K128)</f>
        <v>0</v>
      </c>
      <c r="L113" s="142"/>
      <c r="M113" s="142">
        <f>SUM(M114:M128)</f>
        <v>0</v>
      </c>
      <c r="N113" s="142"/>
      <c r="O113" s="142">
        <f>SUM(O114:O128)</f>
        <v>0.52</v>
      </c>
      <c r="P113" s="142"/>
      <c r="Q113" s="142">
        <f>SUM(Q114:Q128)</f>
        <v>0.04</v>
      </c>
      <c r="R113" s="142"/>
      <c r="S113" s="142"/>
      <c r="T113" s="142"/>
      <c r="U113" s="142"/>
      <c r="V113" s="142">
        <f>SUM(V114:V128)</f>
        <v>15.98</v>
      </c>
      <c r="W113" s="142"/>
      <c r="X113" s="142"/>
      <c r="AG113" t="s">
        <v>113</v>
      </c>
    </row>
    <row r="114" spans="1:60" ht="22.5" outlineLevel="1" x14ac:dyDescent="0.2">
      <c r="A114" s="156">
        <v>49</v>
      </c>
      <c r="B114" s="157" t="s">
        <v>266</v>
      </c>
      <c r="C114" s="158" t="s">
        <v>267</v>
      </c>
      <c r="D114" s="159" t="s">
        <v>130</v>
      </c>
      <c r="E114" s="160">
        <v>2</v>
      </c>
      <c r="F114" s="161"/>
      <c r="G114" s="162">
        <f>ROUND(E114*F114,2)</f>
        <v>0</v>
      </c>
      <c r="H114" s="141"/>
      <c r="I114" s="140">
        <f>ROUND(E114*H114,2)</f>
        <v>0</v>
      </c>
      <c r="J114" s="141"/>
      <c r="K114" s="140">
        <f>ROUND(E114*J114,2)</f>
        <v>0</v>
      </c>
      <c r="L114" s="140">
        <v>21</v>
      </c>
      <c r="M114" s="140">
        <f>G114*(1+L114/100)</f>
        <v>0</v>
      </c>
      <c r="N114" s="140">
        <v>3.8500000000000001E-3</v>
      </c>
      <c r="O114" s="140">
        <f>ROUND(E114*N114,2)</f>
        <v>0.01</v>
      </c>
      <c r="P114" s="140">
        <v>0</v>
      </c>
      <c r="Q114" s="140">
        <f>ROUND(E114*P114,2)</f>
        <v>0</v>
      </c>
      <c r="R114" s="140"/>
      <c r="S114" s="140" t="s">
        <v>118</v>
      </c>
      <c r="T114" s="140" t="s">
        <v>118</v>
      </c>
      <c r="U114" s="140">
        <v>0.7</v>
      </c>
      <c r="V114" s="140">
        <f>ROUND(E114*U114,2)</f>
        <v>1.4</v>
      </c>
      <c r="W114" s="140"/>
      <c r="X114" s="140" t="s">
        <v>124</v>
      </c>
      <c r="Y114" s="137"/>
      <c r="Z114" s="137"/>
      <c r="AA114" s="137"/>
      <c r="AB114" s="137"/>
      <c r="AC114" s="137"/>
      <c r="AD114" s="137"/>
      <c r="AE114" s="137"/>
      <c r="AF114" s="137"/>
      <c r="AG114" s="137" t="s">
        <v>125</v>
      </c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</row>
    <row r="115" spans="1:60" outlineLevel="1" x14ac:dyDescent="0.2">
      <c r="A115" s="156">
        <v>50</v>
      </c>
      <c r="B115" s="157" t="s">
        <v>268</v>
      </c>
      <c r="C115" s="158" t="s">
        <v>269</v>
      </c>
      <c r="D115" s="159" t="s">
        <v>130</v>
      </c>
      <c r="E115" s="160">
        <v>2</v>
      </c>
      <c r="F115" s="161"/>
      <c r="G115" s="162">
        <f>ROUND(E115*F115,2)</f>
        <v>0</v>
      </c>
      <c r="H115" s="141"/>
      <c r="I115" s="140">
        <f>ROUND(E115*H115,2)</f>
        <v>0</v>
      </c>
      <c r="J115" s="141"/>
      <c r="K115" s="140">
        <f>ROUND(E115*J115,2)</f>
        <v>0</v>
      </c>
      <c r="L115" s="140">
        <v>21</v>
      </c>
      <c r="M115" s="140">
        <f>G115*(1+L115/100)</f>
        <v>0</v>
      </c>
      <c r="N115" s="140">
        <v>0</v>
      </c>
      <c r="O115" s="140">
        <f>ROUND(E115*N115,2)</f>
        <v>0</v>
      </c>
      <c r="P115" s="140">
        <v>2.0109999999999999E-2</v>
      </c>
      <c r="Q115" s="140">
        <f>ROUND(E115*P115,2)</f>
        <v>0.04</v>
      </c>
      <c r="R115" s="140"/>
      <c r="S115" s="140" t="s">
        <v>118</v>
      </c>
      <c r="T115" s="140" t="s">
        <v>118</v>
      </c>
      <c r="U115" s="140">
        <v>0.46500000000000002</v>
      </c>
      <c r="V115" s="140">
        <f>ROUND(E115*U115,2)</f>
        <v>0.93</v>
      </c>
      <c r="W115" s="140"/>
      <c r="X115" s="140" t="s">
        <v>124</v>
      </c>
      <c r="Y115" s="137"/>
      <c r="Z115" s="137"/>
      <c r="AA115" s="137"/>
      <c r="AB115" s="137"/>
      <c r="AC115" s="137"/>
      <c r="AD115" s="137"/>
      <c r="AE115" s="137"/>
      <c r="AF115" s="137"/>
      <c r="AG115" s="137" t="s">
        <v>125</v>
      </c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</row>
    <row r="116" spans="1:60" ht="22.5" outlineLevel="1" x14ac:dyDescent="0.2">
      <c r="A116" s="156">
        <v>51</v>
      </c>
      <c r="B116" s="157" t="s">
        <v>270</v>
      </c>
      <c r="C116" s="158" t="s">
        <v>271</v>
      </c>
      <c r="D116" s="159" t="s">
        <v>130</v>
      </c>
      <c r="E116" s="160">
        <v>2</v>
      </c>
      <c r="F116" s="161"/>
      <c r="G116" s="162">
        <f>ROUND(E116*F116,2)</f>
        <v>0</v>
      </c>
      <c r="H116" s="141"/>
      <c r="I116" s="140">
        <f>ROUND(E116*H116,2)</f>
        <v>0</v>
      </c>
      <c r="J116" s="141"/>
      <c r="K116" s="140">
        <f>ROUND(E116*J116,2)</f>
        <v>0</v>
      </c>
      <c r="L116" s="140">
        <v>21</v>
      </c>
      <c r="M116" s="140">
        <f>G116*(1+L116/100)</f>
        <v>0</v>
      </c>
      <c r="N116" s="140">
        <v>8.0000000000000004E-4</v>
      </c>
      <c r="O116" s="140">
        <f>ROUND(E116*N116,2)</f>
        <v>0</v>
      </c>
      <c r="P116" s="140">
        <v>0</v>
      </c>
      <c r="Q116" s="140">
        <f>ROUND(E116*P116,2)</f>
        <v>0</v>
      </c>
      <c r="R116" s="140"/>
      <c r="S116" s="140" t="s">
        <v>118</v>
      </c>
      <c r="T116" s="140" t="s">
        <v>118</v>
      </c>
      <c r="U116" s="140">
        <v>0</v>
      </c>
      <c r="V116" s="140">
        <f>ROUND(E116*U116,2)</f>
        <v>0</v>
      </c>
      <c r="W116" s="140"/>
      <c r="X116" s="140" t="s">
        <v>124</v>
      </c>
      <c r="Y116" s="137"/>
      <c r="Z116" s="137"/>
      <c r="AA116" s="137"/>
      <c r="AB116" s="137"/>
      <c r="AC116" s="137"/>
      <c r="AD116" s="137"/>
      <c r="AE116" s="137"/>
      <c r="AF116" s="137"/>
      <c r="AG116" s="137" t="s">
        <v>125</v>
      </c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</row>
    <row r="117" spans="1:60" outlineLevel="1" x14ac:dyDescent="0.2">
      <c r="A117" s="156"/>
      <c r="B117" s="157"/>
      <c r="C117" s="163" t="s">
        <v>272</v>
      </c>
      <c r="D117" s="164"/>
      <c r="E117" s="165">
        <v>2</v>
      </c>
      <c r="F117" s="166"/>
      <c r="G117" s="162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37"/>
      <c r="Z117" s="137"/>
      <c r="AA117" s="137"/>
      <c r="AB117" s="137"/>
      <c r="AC117" s="137"/>
      <c r="AD117" s="137"/>
      <c r="AE117" s="137"/>
      <c r="AF117" s="137"/>
      <c r="AG117" s="137" t="s">
        <v>127</v>
      </c>
      <c r="AH117" s="137">
        <v>5</v>
      </c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</row>
    <row r="118" spans="1:60" ht="22.5" outlineLevel="1" x14ac:dyDescent="0.2">
      <c r="A118" s="156">
        <v>52</v>
      </c>
      <c r="B118" s="157" t="s">
        <v>273</v>
      </c>
      <c r="C118" s="158" t="s">
        <v>274</v>
      </c>
      <c r="D118" s="159" t="s">
        <v>130</v>
      </c>
      <c r="E118" s="160">
        <v>2</v>
      </c>
      <c r="F118" s="161"/>
      <c r="G118" s="162">
        <f>ROUND(E118*F118,2)</f>
        <v>0</v>
      </c>
      <c r="H118" s="141"/>
      <c r="I118" s="140">
        <f>ROUND(E118*H118,2)</f>
        <v>0</v>
      </c>
      <c r="J118" s="141"/>
      <c r="K118" s="140">
        <f>ROUND(E118*J118,2)</f>
        <v>0</v>
      </c>
      <c r="L118" s="140">
        <v>21</v>
      </c>
      <c r="M118" s="140">
        <f>G118*(1+L118/100)</f>
        <v>0</v>
      </c>
      <c r="N118" s="140">
        <v>3.7299999999999998E-3</v>
      </c>
      <c r="O118" s="140">
        <f>ROUND(E118*N118,2)</f>
        <v>0.01</v>
      </c>
      <c r="P118" s="140">
        <v>0</v>
      </c>
      <c r="Q118" s="140">
        <f>ROUND(E118*P118,2)</f>
        <v>0</v>
      </c>
      <c r="R118" s="140"/>
      <c r="S118" s="140" t="s">
        <v>118</v>
      </c>
      <c r="T118" s="140" t="s">
        <v>118</v>
      </c>
      <c r="U118" s="140">
        <v>0.66</v>
      </c>
      <c r="V118" s="140">
        <f>ROUND(E118*U118,2)</f>
        <v>1.32</v>
      </c>
      <c r="W118" s="140"/>
      <c r="X118" s="140" t="s">
        <v>124</v>
      </c>
      <c r="Y118" s="137"/>
      <c r="Z118" s="137"/>
      <c r="AA118" s="137"/>
      <c r="AB118" s="137"/>
      <c r="AC118" s="137"/>
      <c r="AD118" s="137"/>
      <c r="AE118" s="137"/>
      <c r="AF118" s="137"/>
      <c r="AG118" s="137" t="s">
        <v>125</v>
      </c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</row>
    <row r="119" spans="1:60" outlineLevel="1" x14ac:dyDescent="0.2">
      <c r="A119" s="156"/>
      <c r="B119" s="157"/>
      <c r="C119" s="163" t="s">
        <v>272</v>
      </c>
      <c r="D119" s="164"/>
      <c r="E119" s="165">
        <v>2</v>
      </c>
      <c r="F119" s="166"/>
      <c r="G119" s="162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37"/>
      <c r="Z119" s="137"/>
      <c r="AA119" s="137"/>
      <c r="AB119" s="137"/>
      <c r="AC119" s="137"/>
      <c r="AD119" s="137"/>
      <c r="AE119" s="137"/>
      <c r="AF119" s="137"/>
      <c r="AG119" s="137" t="s">
        <v>127</v>
      </c>
      <c r="AH119" s="137">
        <v>5</v>
      </c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</row>
    <row r="120" spans="1:60" ht="22.5" outlineLevel="1" x14ac:dyDescent="0.2">
      <c r="A120" s="156">
        <v>53</v>
      </c>
      <c r="B120" s="157" t="s">
        <v>275</v>
      </c>
      <c r="C120" s="158" t="s">
        <v>276</v>
      </c>
      <c r="D120" s="159" t="s">
        <v>148</v>
      </c>
      <c r="E120" s="160">
        <v>4.056</v>
      </c>
      <c r="F120" s="161"/>
      <c r="G120" s="162">
        <f>ROUND(E120*F120,2)</f>
        <v>0</v>
      </c>
      <c r="H120" s="141"/>
      <c r="I120" s="140">
        <f>ROUND(E120*H120,2)</f>
        <v>0</v>
      </c>
      <c r="J120" s="141"/>
      <c r="K120" s="140">
        <f>ROUND(E120*J120,2)</f>
        <v>0</v>
      </c>
      <c r="L120" s="140">
        <v>21</v>
      </c>
      <c r="M120" s="140">
        <f>G120*(1+L120/100)</f>
        <v>0</v>
      </c>
      <c r="N120" s="140">
        <v>0</v>
      </c>
      <c r="O120" s="140">
        <f>ROUND(E120*N120,2)</f>
        <v>0</v>
      </c>
      <c r="P120" s="140">
        <v>0</v>
      </c>
      <c r="Q120" s="140">
        <f>ROUND(E120*P120,2)</f>
        <v>0</v>
      </c>
      <c r="R120" s="140"/>
      <c r="S120" s="140" t="s">
        <v>159</v>
      </c>
      <c r="T120" s="140" t="s">
        <v>224</v>
      </c>
      <c r="U120" s="140">
        <v>2.8260000000000001</v>
      </c>
      <c r="V120" s="140">
        <f>ROUND(E120*U120,2)</f>
        <v>11.46</v>
      </c>
      <c r="W120" s="140"/>
      <c r="X120" s="140" t="s">
        <v>124</v>
      </c>
      <c r="Y120" s="137"/>
      <c r="Z120" s="137"/>
      <c r="AA120" s="137"/>
      <c r="AB120" s="137"/>
      <c r="AC120" s="137"/>
      <c r="AD120" s="137"/>
      <c r="AE120" s="137"/>
      <c r="AF120" s="137"/>
      <c r="AG120" s="137" t="s">
        <v>125</v>
      </c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</row>
    <row r="121" spans="1:60" outlineLevel="1" x14ac:dyDescent="0.2">
      <c r="A121" s="156"/>
      <c r="B121" s="157"/>
      <c r="C121" s="163" t="s">
        <v>277</v>
      </c>
      <c r="D121" s="164"/>
      <c r="E121" s="165">
        <v>4.056</v>
      </c>
      <c r="F121" s="166"/>
      <c r="G121" s="162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37"/>
      <c r="Z121" s="137"/>
      <c r="AA121" s="137"/>
      <c r="AB121" s="137"/>
      <c r="AC121" s="137"/>
      <c r="AD121" s="137"/>
      <c r="AE121" s="137"/>
      <c r="AF121" s="137"/>
      <c r="AG121" s="137" t="s">
        <v>127</v>
      </c>
      <c r="AH121" s="137">
        <v>0</v>
      </c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37"/>
      <c r="BE121" s="137"/>
      <c r="BF121" s="137"/>
      <c r="BG121" s="137"/>
      <c r="BH121" s="137"/>
    </row>
    <row r="122" spans="1:60" outlineLevel="1" x14ac:dyDescent="0.2">
      <c r="A122" s="156">
        <v>54</v>
      </c>
      <c r="B122" s="157" t="s">
        <v>278</v>
      </c>
      <c r="C122" s="158" t="s">
        <v>279</v>
      </c>
      <c r="D122" s="159" t="s">
        <v>153</v>
      </c>
      <c r="E122" s="160">
        <v>8</v>
      </c>
      <c r="F122" s="161"/>
      <c r="G122" s="162">
        <f>ROUND(E122*F122,2)</f>
        <v>0</v>
      </c>
      <c r="H122" s="141"/>
      <c r="I122" s="140">
        <f>ROUND(E122*H122,2)</f>
        <v>0</v>
      </c>
      <c r="J122" s="141"/>
      <c r="K122" s="140">
        <f>ROUND(E122*J122,2)</f>
        <v>0</v>
      </c>
      <c r="L122" s="140">
        <v>21</v>
      </c>
      <c r="M122" s="140">
        <f>G122*(1+L122/100)</f>
        <v>0</v>
      </c>
      <c r="N122" s="140">
        <v>1E-3</v>
      </c>
      <c r="O122" s="140">
        <f>ROUND(E122*N122,2)</f>
        <v>0.01</v>
      </c>
      <c r="P122" s="140">
        <v>0</v>
      </c>
      <c r="Q122" s="140">
        <f>ROUND(E122*P122,2)</f>
        <v>0</v>
      </c>
      <c r="R122" s="140" t="s">
        <v>163</v>
      </c>
      <c r="S122" s="140" t="s">
        <v>118</v>
      </c>
      <c r="T122" s="140" t="s">
        <v>118</v>
      </c>
      <c r="U122" s="140">
        <v>0</v>
      </c>
      <c r="V122" s="140">
        <f>ROUND(E122*U122,2)</f>
        <v>0</v>
      </c>
      <c r="W122" s="140"/>
      <c r="X122" s="140" t="s">
        <v>164</v>
      </c>
      <c r="Y122" s="137"/>
      <c r="Z122" s="137"/>
      <c r="AA122" s="137"/>
      <c r="AB122" s="137"/>
      <c r="AC122" s="137"/>
      <c r="AD122" s="137"/>
      <c r="AE122" s="137"/>
      <c r="AF122" s="137"/>
      <c r="AG122" s="137" t="s">
        <v>165</v>
      </c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</row>
    <row r="123" spans="1:60" outlineLevel="1" x14ac:dyDescent="0.2">
      <c r="A123" s="156"/>
      <c r="B123" s="157"/>
      <c r="C123" s="163" t="s">
        <v>280</v>
      </c>
      <c r="D123" s="164"/>
      <c r="E123" s="165">
        <v>4</v>
      </c>
      <c r="F123" s="166"/>
      <c r="G123" s="162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37"/>
      <c r="Z123" s="137"/>
      <c r="AA123" s="137"/>
      <c r="AB123" s="137"/>
      <c r="AC123" s="137"/>
      <c r="AD123" s="137"/>
      <c r="AE123" s="137"/>
      <c r="AF123" s="137"/>
      <c r="AG123" s="137" t="s">
        <v>127</v>
      </c>
      <c r="AH123" s="137">
        <v>0</v>
      </c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</row>
    <row r="124" spans="1:60" outlineLevel="1" x14ac:dyDescent="0.2">
      <c r="A124" s="156"/>
      <c r="B124" s="157"/>
      <c r="C124" s="163" t="s">
        <v>281</v>
      </c>
      <c r="D124" s="164"/>
      <c r="E124" s="165">
        <v>4</v>
      </c>
      <c r="F124" s="166"/>
      <c r="G124" s="162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37"/>
      <c r="Z124" s="137"/>
      <c r="AA124" s="137"/>
      <c r="AB124" s="137"/>
      <c r="AC124" s="137"/>
      <c r="AD124" s="137"/>
      <c r="AE124" s="137"/>
      <c r="AF124" s="137"/>
      <c r="AG124" s="137" t="s">
        <v>127</v>
      </c>
      <c r="AH124" s="137">
        <v>0</v>
      </c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</row>
    <row r="125" spans="1:60" outlineLevel="1" x14ac:dyDescent="0.2">
      <c r="A125" s="156">
        <v>55</v>
      </c>
      <c r="B125" s="157" t="s">
        <v>282</v>
      </c>
      <c r="C125" s="158" t="s">
        <v>283</v>
      </c>
      <c r="D125" s="159" t="s">
        <v>123</v>
      </c>
      <c r="E125" s="160">
        <v>4.16</v>
      </c>
      <c r="F125" s="161"/>
      <c r="G125" s="162">
        <f>ROUND(E125*F125,2)</f>
        <v>0</v>
      </c>
      <c r="H125" s="141"/>
      <c r="I125" s="140">
        <f>ROUND(E125*H125,2)</f>
        <v>0</v>
      </c>
      <c r="J125" s="141"/>
      <c r="K125" s="140">
        <f>ROUND(E125*J125,2)</f>
        <v>0</v>
      </c>
      <c r="L125" s="140">
        <v>21</v>
      </c>
      <c r="M125" s="140">
        <f>G125*(1+L125/100)</f>
        <v>0</v>
      </c>
      <c r="N125" s="140">
        <v>0.11799999999999999</v>
      </c>
      <c r="O125" s="140">
        <f>ROUND(E125*N125,2)</f>
        <v>0.49</v>
      </c>
      <c r="P125" s="140">
        <v>0</v>
      </c>
      <c r="Q125" s="140">
        <f>ROUND(E125*P125,2)</f>
        <v>0</v>
      </c>
      <c r="R125" s="140" t="s">
        <v>163</v>
      </c>
      <c r="S125" s="140" t="s">
        <v>118</v>
      </c>
      <c r="T125" s="140" t="s">
        <v>118</v>
      </c>
      <c r="U125" s="140">
        <v>0</v>
      </c>
      <c r="V125" s="140">
        <f>ROUND(E125*U125,2)</f>
        <v>0</v>
      </c>
      <c r="W125" s="140"/>
      <c r="X125" s="140" t="s">
        <v>164</v>
      </c>
      <c r="Y125" s="137"/>
      <c r="Z125" s="137"/>
      <c r="AA125" s="137"/>
      <c r="AB125" s="137"/>
      <c r="AC125" s="137"/>
      <c r="AD125" s="137"/>
      <c r="AE125" s="137"/>
      <c r="AF125" s="137"/>
      <c r="AG125" s="137" t="s">
        <v>165</v>
      </c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137"/>
      <c r="BF125" s="137"/>
      <c r="BG125" s="137"/>
      <c r="BH125" s="137"/>
    </row>
    <row r="126" spans="1:60" outlineLevel="1" x14ac:dyDescent="0.2">
      <c r="A126" s="156"/>
      <c r="B126" s="157"/>
      <c r="C126" s="163" t="s">
        <v>284</v>
      </c>
      <c r="D126" s="164"/>
      <c r="E126" s="165">
        <v>2.88</v>
      </c>
      <c r="F126" s="166"/>
      <c r="G126" s="162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37"/>
      <c r="Z126" s="137"/>
      <c r="AA126" s="137"/>
      <c r="AB126" s="137"/>
      <c r="AC126" s="137"/>
      <c r="AD126" s="137"/>
      <c r="AE126" s="137"/>
      <c r="AF126" s="137"/>
      <c r="AG126" s="137" t="s">
        <v>127</v>
      </c>
      <c r="AH126" s="137">
        <v>0</v>
      </c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  <c r="AZ126" s="137"/>
      <c r="BA126" s="137"/>
      <c r="BB126" s="137"/>
      <c r="BC126" s="137"/>
      <c r="BD126" s="137"/>
      <c r="BE126" s="137"/>
      <c r="BF126" s="137"/>
      <c r="BG126" s="137"/>
      <c r="BH126" s="137"/>
    </row>
    <row r="127" spans="1:60" outlineLevel="1" x14ac:dyDescent="0.2">
      <c r="A127" s="156"/>
      <c r="B127" s="157"/>
      <c r="C127" s="163" t="s">
        <v>285</v>
      </c>
      <c r="D127" s="164"/>
      <c r="E127" s="165">
        <v>1.28</v>
      </c>
      <c r="F127" s="166"/>
      <c r="G127" s="162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37"/>
      <c r="Z127" s="137"/>
      <c r="AA127" s="137"/>
      <c r="AB127" s="137"/>
      <c r="AC127" s="137"/>
      <c r="AD127" s="137"/>
      <c r="AE127" s="137"/>
      <c r="AF127" s="137"/>
      <c r="AG127" s="137" t="s">
        <v>127</v>
      </c>
      <c r="AH127" s="137">
        <v>0</v>
      </c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  <c r="AY127" s="137"/>
      <c r="AZ127" s="137"/>
      <c r="BA127" s="137"/>
      <c r="BB127" s="137"/>
      <c r="BC127" s="137"/>
      <c r="BD127" s="137"/>
      <c r="BE127" s="137"/>
      <c r="BF127" s="137"/>
      <c r="BG127" s="137"/>
      <c r="BH127" s="137"/>
    </row>
    <row r="128" spans="1:60" outlineLevel="1" x14ac:dyDescent="0.2">
      <c r="A128" s="156">
        <v>56</v>
      </c>
      <c r="B128" s="157" t="s">
        <v>286</v>
      </c>
      <c r="C128" s="158" t="s">
        <v>287</v>
      </c>
      <c r="D128" s="159" t="s">
        <v>148</v>
      </c>
      <c r="E128" s="160">
        <v>0.51563999999999999</v>
      </c>
      <c r="F128" s="161"/>
      <c r="G128" s="162">
        <f>ROUND(E128*F128,2)</f>
        <v>0</v>
      </c>
      <c r="H128" s="141"/>
      <c r="I128" s="140">
        <f>ROUND(E128*H128,2)</f>
        <v>0</v>
      </c>
      <c r="J128" s="141"/>
      <c r="K128" s="140">
        <f>ROUND(E128*J128,2)</f>
        <v>0</v>
      </c>
      <c r="L128" s="140">
        <v>21</v>
      </c>
      <c r="M128" s="140">
        <f>G128*(1+L128/100)</f>
        <v>0</v>
      </c>
      <c r="N128" s="140">
        <v>0</v>
      </c>
      <c r="O128" s="140">
        <f>ROUND(E128*N128,2)</f>
        <v>0</v>
      </c>
      <c r="P128" s="140">
        <v>0</v>
      </c>
      <c r="Q128" s="140">
        <f>ROUND(E128*P128,2)</f>
        <v>0</v>
      </c>
      <c r="R128" s="140"/>
      <c r="S128" s="140" t="s">
        <v>118</v>
      </c>
      <c r="T128" s="140" t="s">
        <v>118</v>
      </c>
      <c r="U128" s="140">
        <v>1.68</v>
      </c>
      <c r="V128" s="140">
        <f>ROUND(E128*U128,2)</f>
        <v>0.87</v>
      </c>
      <c r="W128" s="140"/>
      <c r="X128" s="140" t="s">
        <v>149</v>
      </c>
      <c r="Y128" s="137"/>
      <c r="Z128" s="137"/>
      <c r="AA128" s="137"/>
      <c r="AB128" s="137"/>
      <c r="AC128" s="137"/>
      <c r="AD128" s="137"/>
      <c r="AE128" s="137"/>
      <c r="AF128" s="137"/>
      <c r="AG128" s="137" t="s">
        <v>150</v>
      </c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137"/>
      <c r="BF128" s="137"/>
      <c r="BG128" s="137"/>
      <c r="BH128" s="137"/>
    </row>
    <row r="129" spans="1:60" x14ac:dyDescent="0.2">
      <c r="A129" s="149" t="s">
        <v>112</v>
      </c>
      <c r="B129" s="150" t="s">
        <v>75</v>
      </c>
      <c r="C129" s="151" t="s">
        <v>76</v>
      </c>
      <c r="D129" s="152"/>
      <c r="E129" s="153"/>
      <c r="F129" s="154"/>
      <c r="G129" s="155">
        <f>SUMIF(AG130:AG135,"&lt;&gt;NOR",G130:G135)</f>
        <v>0</v>
      </c>
      <c r="H129" s="142"/>
      <c r="I129" s="142">
        <f>SUM(I130:I135)</f>
        <v>0</v>
      </c>
      <c r="J129" s="142"/>
      <c r="K129" s="142">
        <f>SUM(K130:K135)</f>
        <v>0</v>
      </c>
      <c r="L129" s="142"/>
      <c r="M129" s="142">
        <f>SUM(M130:M135)</f>
        <v>0</v>
      </c>
      <c r="N129" s="142"/>
      <c r="O129" s="142">
        <f>SUM(O130:O135)</f>
        <v>0</v>
      </c>
      <c r="P129" s="142"/>
      <c r="Q129" s="142">
        <f>SUM(Q130:Q135)</f>
        <v>0</v>
      </c>
      <c r="R129" s="142"/>
      <c r="S129" s="142"/>
      <c r="T129" s="142"/>
      <c r="U129" s="142"/>
      <c r="V129" s="142">
        <f>SUM(V130:V135)</f>
        <v>156.9</v>
      </c>
      <c r="W129" s="142"/>
      <c r="X129" s="142"/>
      <c r="AG129" t="s">
        <v>113</v>
      </c>
    </row>
    <row r="130" spans="1:60" ht="22.5" outlineLevel="1" x14ac:dyDescent="0.2">
      <c r="A130" s="156">
        <v>57</v>
      </c>
      <c r="B130" s="157" t="s">
        <v>288</v>
      </c>
      <c r="C130" s="158" t="s">
        <v>289</v>
      </c>
      <c r="D130" s="159" t="s">
        <v>130</v>
      </c>
      <c r="E130" s="160">
        <v>9</v>
      </c>
      <c r="F130" s="161"/>
      <c r="G130" s="162">
        <f>ROUND(E130*F130,2)</f>
        <v>0</v>
      </c>
      <c r="H130" s="141"/>
      <c r="I130" s="140">
        <f>ROUND(E130*H130,2)</f>
        <v>0</v>
      </c>
      <c r="J130" s="141"/>
      <c r="K130" s="140">
        <f>ROUND(E130*J130,2)</f>
        <v>0</v>
      </c>
      <c r="L130" s="140">
        <v>21</v>
      </c>
      <c r="M130" s="140">
        <f>G130*(1+L130/100)</f>
        <v>0</v>
      </c>
      <c r="N130" s="140">
        <v>0</v>
      </c>
      <c r="O130" s="140">
        <f>ROUND(E130*N130,2)</f>
        <v>0</v>
      </c>
      <c r="P130" s="140">
        <v>0</v>
      </c>
      <c r="Q130" s="140">
        <f>ROUND(E130*P130,2)</f>
        <v>0</v>
      </c>
      <c r="R130" s="140"/>
      <c r="S130" s="140" t="s">
        <v>118</v>
      </c>
      <c r="T130" s="140" t="s">
        <v>236</v>
      </c>
      <c r="U130" s="140">
        <v>10.9</v>
      </c>
      <c r="V130" s="140">
        <f>ROUND(E130*U130,2)</f>
        <v>98.1</v>
      </c>
      <c r="W130" s="140"/>
      <c r="X130" s="140" t="s">
        <v>124</v>
      </c>
      <c r="Y130" s="137"/>
      <c r="Z130" s="137"/>
      <c r="AA130" s="137"/>
      <c r="AB130" s="137"/>
      <c r="AC130" s="137"/>
      <c r="AD130" s="137"/>
      <c r="AE130" s="137"/>
      <c r="AF130" s="137"/>
      <c r="AG130" s="137" t="s">
        <v>125</v>
      </c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137"/>
      <c r="BF130" s="137"/>
      <c r="BG130" s="137"/>
      <c r="BH130" s="137"/>
    </row>
    <row r="131" spans="1:60" outlineLevel="1" x14ac:dyDescent="0.2">
      <c r="A131" s="156"/>
      <c r="B131" s="157"/>
      <c r="C131" s="163" t="s">
        <v>290</v>
      </c>
      <c r="D131" s="164"/>
      <c r="E131" s="165">
        <v>9</v>
      </c>
      <c r="F131" s="166"/>
      <c r="G131" s="162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37"/>
      <c r="Z131" s="137"/>
      <c r="AA131" s="137"/>
      <c r="AB131" s="137"/>
      <c r="AC131" s="137"/>
      <c r="AD131" s="137"/>
      <c r="AE131" s="137"/>
      <c r="AF131" s="137"/>
      <c r="AG131" s="137" t="s">
        <v>127</v>
      </c>
      <c r="AH131" s="137">
        <v>0</v>
      </c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7"/>
      <c r="AZ131" s="137"/>
      <c r="BA131" s="137"/>
      <c r="BB131" s="137"/>
      <c r="BC131" s="137"/>
      <c r="BD131" s="137"/>
      <c r="BE131" s="137"/>
      <c r="BF131" s="137"/>
      <c r="BG131" s="137"/>
      <c r="BH131" s="137"/>
    </row>
    <row r="132" spans="1:60" ht="22.5" outlineLevel="1" x14ac:dyDescent="0.2">
      <c r="A132" s="156">
        <v>58</v>
      </c>
      <c r="B132" s="157" t="s">
        <v>291</v>
      </c>
      <c r="C132" s="158" t="s">
        <v>292</v>
      </c>
      <c r="D132" s="159" t="s">
        <v>130</v>
      </c>
      <c r="E132" s="160">
        <v>3</v>
      </c>
      <c r="F132" s="161"/>
      <c r="G132" s="162">
        <f>ROUND(E132*F132,2)</f>
        <v>0</v>
      </c>
      <c r="H132" s="141"/>
      <c r="I132" s="140">
        <f>ROUND(E132*H132,2)</f>
        <v>0</v>
      </c>
      <c r="J132" s="141"/>
      <c r="K132" s="140">
        <f>ROUND(E132*J132,2)</f>
        <v>0</v>
      </c>
      <c r="L132" s="140">
        <v>21</v>
      </c>
      <c r="M132" s="140">
        <f>G132*(1+L132/100)</f>
        <v>0</v>
      </c>
      <c r="N132" s="140">
        <v>0</v>
      </c>
      <c r="O132" s="140">
        <f>ROUND(E132*N132,2)</f>
        <v>0</v>
      </c>
      <c r="P132" s="140">
        <v>0</v>
      </c>
      <c r="Q132" s="140">
        <f>ROUND(E132*P132,2)</f>
        <v>0</v>
      </c>
      <c r="R132" s="140"/>
      <c r="S132" s="140" t="s">
        <v>159</v>
      </c>
      <c r="T132" s="140" t="s">
        <v>236</v>
      </c>
      <c r="U132" s="140">
        <v>11.3</v>
      </c>
      <c r="V132" s="140">
        <f>ROUND(E132*U132,2)</f>
        <v>33.9</v>
      </c>
      <c r="W132" s="140"/>
      <c r="X132" s="140" t="s">
        <v>124</v>
      </c>
      <c r="Y132" s="137"/>
      <c r="Z132" s="137"/>
      <c r="AA132" s="137"/>
      <c r="AB132" s="137"/>
      <c r="AC132" s="137"/>
      <c r="AD132" s="137"/>
      <c r="AE132" s="137"/>
      <c r="AF132" s="137"/>
      <c r="AG132" s="137" t="s">
        <v>125</v>
      </c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  <c r="AZ132" s="137"/>
      <c r="BA132" s="137"/>
      <c r="BB132" s="137"/>
      <c r="BC132" s="137"/>
      <c r="BD132" s="137"/>
      <c r="BE132" s="137"/>
      <c r="BF132" s="137"/>
      <c r="BG132" s="137"/>
      <c r="BH132" s="137"/>
    </row>
    <row r="133" spans="1:60" outlineLevel="1" x14ac:dyDescent="0.2">
      <c r="A133" s="156"/>
      <c r="B133" s="157"/>
      <c r="C133" s="163" t="s">
        <v>293</v>
      </c>
      <c r="D133" s="164"/>
      <c r="E133" s="165">
        <v>3</v>
      </c>
      <c r="F133" s="166"/>
      <c r="G133" s="162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37"/>
      <c r="Z133" s="137"/>
      <c r="AA133" s="137"/>
      <c r="AB133" s="137"/>
      <c r="AC133" s="137"/>
      <c r="AD133" s="137"/>
      <c r="AE133" s="137"/>
      <c r="AF133" s="137"/>
      <c r="AG133" s="137" t="s">
        <v>127</v>
      </c>
      <c r="AH133" s="137">
        <v>0</v>
      </c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37"/>
      <c r="BB133" s="137"/>
      <c r="BC133" s="137"/>
      <c r="BD133" s="137"/>
      <c r="BE133" s="137"/>
      <c r="BF133" s="137"/>
      <c r="BG133" s="137"/>
      <c r="BH133" s="137"/>
    </row>
    <row r="134" spans="1:60" outlineLevel="1" x14ac:dyDescent="0.2">
      <c r="A134" s="156">
        <v>59</v>
      </c>
      <c r="B134" s="157" t="s">
        <v>294</v>
      </c>
      <c r="C134" s="158" t="s">
        <v>295</v>
      </c>
      <c r="D134" s="159" t="s">
        <v>130</v>
      </c>
      <c r="E134" s="160">
        <v>3</v>
      </c>
      <c r="F134" s="161"/>
      <c r="G134" s="162">
        <f>ROUND(E134*F134,2)</f>
        <v>0</v>
      </c>
      <c r="H134" s="141"/>
      <c r="I134" s="140">
        <f>ROUND(E134*H134,2)</f>
        <v>0</v>
      </c>
      <c r="J134" s="141"/>
      <c r="K134" s="140">
        <f>ROUND(E134*J134,2)</f>
        <v>0</v>
      </c>
      <c r="L134" s="140">
        <v>21</v>
      </c>
      <c r="M134" s="140">
        <f>G134*(1+L134/100)</f>
        <v>0</v>
      </c>
      <c r="N134" s="140">
        <v>0</v>
      </c>
      <c r="O134" s="140">
        <f>ROUND(E134*N134,2)</f>
        <v>0</v>
      </c>
      <c r="P134" s="140">
        <v>0</v>
      </c>
      <c r="Q134" s="140">
        <f>ROUND(E134*P134,2)</f>
        <v>0</v>
      </c>
      <c r="R134" s="140"/>
      <c r="S134" s="140" t="s">
        <v>159</v>
      </c>
      <c r="T134" s="140" t="s">
        <v>236</v>
      </c>
      <c r="U134" s="140">
        <v>8.3000000000000007</v>
      </c>
      <c r="V134" s="140">
        <f>ROUND(E134*U134,2)</f>
        <v>24.9</v>
      </c>
      <c r="W134" s="140"/>
      <c r="X134" s="140" t="s">
        <v>124</v>
      </c>
      <c r="Y134" s="137"/>
      <c r="Z134" s="137"/>
      <c r="AA134" s="137"/>
      <c r="AB134" s="137"/>
      <c r="AC134" s="137"/>
      <c r="AD134" s="137"/>
      <c r="AE134" s="137"/>
      <c r="AF134" s="137"/>
      <c r="AG134" s="137" t="s">
        <v>125</v>
      </c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  <c r="AZ134" s="137"/>
      <c r="BA134" s="137"/>
      <c r="BB134" s="137"/>
      <c r="BC134" s="137"/>
      <c r="BD134" s="137"/>
      <c r="BE134" s="137"/>
      <c r="BF134" s="137"/>
      <c r="BG134" s="137"/>
      <c r="BH134" s="137"/>
    </row>
    <row r="135" spans="1:60" outlineLevel="1" x14ac:dyDescent="0.2">
      <c r="A135" s="156"/>
      <c r="B135" s="157"/>
      <c r="C135" s="163" t="s">
        <v>293</v>
      </c>
      <c r="D135" s="164"/>
      <c r="E135" s="165">
        <v>3</v>
      </c>
      <c r="F135" s="166"/>
      <c r="G135" s="162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37"/>
      <c r="Z135" s="137"/>
      <c r="AA135" s="137"/>
      <c r="AB135" s="137"/>
      <c r="AC135" s="137"/>
      <c r="AD135" s="137"/>
      <c r="AE135" s="137"/>
      <c r="AF135" s="137"/>
      <c r="AG135" s="137" t="s">
        <v>127</v>
      </c>
      <c r="AH135" s="137">
        <v>0</v>
      </c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  <c r="BG135" s="137"/>
      <c r="BH135" s="137"/>
    </row>
    <row r="136" spans="1:60" x14ac:dyDescent="0.2">
      <c r="A136" s="149" t="s">
        <v>112</v>
      </c>
      <c r="B136" s="150" t="s">
        <v>77</v>
      </c>
      <c r="C136" s="151" t="s">
        <v>78</v>
      </c>
      <c r="D136" s="152"/>
      <c r="E136" s="153"/>
      <c r="F136" s="154"/>
      <c r="G136" s="155">
        <f>SUMIF(AG137:AG146,"&lt;&gt;NOR",G137:G146)</f>
        <v>0</v>
      </c>
      <c r="H136" s="142"/>
      <c r="I136" s="142">
        <f>SUM(I137:I146)</f>
        <v>0</v>
      </c>
      <c r="J136" s="142"/>
      <c r="K136" s="142">
        <f>SUM(K137:K146)</f>
        <v>0</v>
      </c>
      <c r="L136" s="142"/>
      <c r="M136" s="142">
        <f>SUM(M137:M146)</f>
        <v>0</v>
      </c>
      <c r="N136" s="142"/>
      <c r="O136" s="142">
        <f>SUM(O137:O146)</f>
        <v>0.18</v>
      </c>
      <c r="P136" s="142"/>
      <c r="Q136" s="142">
        <f>SUM(Q137:Q146)</f>
        <v>0</v>
      </c>
      <c r="R136" s="142"/>
      <c r="S136" s="142"/>
      <c r="T136" s="142"/>
      <c r="U136" s="142"/>
      <c r="V136" s="142">
        <f>SUM(V137:V146)</f>
        <v>27.240000000000002</v>
      </c>
      <c r="W136" s="142"/>
      <c r="X136" s="142"/>
      <c r="AG136" t="s">
        <v>113</v>
      </c>
    </row>
    <row r="137" spans="1:60" outlineLevel="1" x14ac:dyDescent="0.2">
      <c r="A137" s="156">
        <v>60</v>
      </c>
      <c r="B137" s="157" t="s">
        <v>296</v>
      </c>
      <c r="C137" s="158" t="s">
        <v>297</v>
      </c>
      <c r="D137" s="159" t="s">
        <v>153</v>
      </c>
      <c r="E137" s="160">
        <v>184.8</v>
      </c>
      <c r="F137" s="161"/>
      <c r="G137" s="162">
        <f>ROUND(E137*F137,2)</f>
        <v>0</v>
      </c>
      <c r="H137" s="141"/>
      <c r="I137" s="140">
        <f>ROUND(E137*H137,2)</f>
        <v>0</v>
      </c>
      <c r="J137" s="141"/>
      <c r="K137" s="140">
        <f>ROUND(E137*J137,2)</f>
        <v>0</v>
      </c>
      <c r="L137" s="140">
        <v>21</v>
      </c>
      <c r="M137" s="140">
        <f>G137*(1+L137/100)</f>
        <v>0</v>
      </c>
      <c r="N137" s="140">
        <v>7.2000000000000005E-4</v>
      </c>
      <c r="O137" s="140">
        <f>ROUND(E137*N137,2)</f>
        <v>0.13</v>
      </c>
      <c r="P137" s="140">
        <v>0</v>
      </c>
      <c r="Q137" s="140">
        <f>ROUND(E137*P137,2)</f>
        <v>0</v>
      </c>
      <c r="R137" s="140"/>
      <c r="S137" s="140" t="s">
        <v>118</v>
      </c>
      <c r="T137" s="140" t="s">
        <v>118</v>
      </c>
      <c r="U137" s="140">
        <v>9.4299999999999995E-2</v>
      </c>
      <c r="V137" s="140">
        <f>ROUND(E137*U137,2)</f>
        <v>17.43</v>
      </c>
      <c r="W137" s="140"/>
      <c r="X137" s="140" t="s">
        <v>124</v>
      </c>
      <c r="Y137" s="137"/>
      <c r="Z137" s="137"/>
      <c r="AA137" s="137"/>
      <c r="AB137" s="137"/>
      <c r="AC137" s="137"/>
      <c r="AD137" s="137"/>
      <c r="AE137" s="137"/>
      <c r="AF137" s="137"/>
      <c r="AG137" s="137" t="s">
        <v>125</v>
      </c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37"/>
      <c r="BE137" s="137"/>
      <c r="BF137" s="137"/>
      <c r="BG137" s="137"/>
      <c r="BH137" s="137"/>
    </row>
    <row r="138" spans="1:60" outlineLevel="1" x14ac:dyDescent="0.2">
      <c r="A138" s="156"/>
      <c r="B138" s="157"/>
      <c r="C138" s="163" t="s">
        <v>298</v>
      </c>
      <c r="D138" s="164"/>
      <c r="E138" s="165">
        <v>2.8</v>
      </c>
      <c r="F138" s="166"/>
      <c r="G138" s="162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37"/>
      <c r="Z138" s="137"/>
      <c r="AA138" s="137"/>
      <c r="AB138" s="137"/>
      <c r="AC138" s="137"/>
      <c r="AD138" s="137"/>
      <c r="AE138" s="137"/>
      <c r="AF138" s="137"/>
      <c r="AG138" s="137" t="s">
        <v>127</v>
      </c>
      <c r="AH138" s="137">
        <v>0</v>
      </c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  <c r="AZ138" s="137"/>
      <c r="BA138" s="137"/>
      <c r="BB138" s="137"/>
      <c r="BC138" s="137"/>
      <c r="BD138" s="137"/>
      <c r="BE138" s="137"/>
      <c r="BF138" s="137"/>
      <c r="BG138" s="137"/>
      <c r="BH138" s="137"/>
    </row>
    <row r="139" spans="1:60" outlineLevel="1" x14ac:dyDescent="0.2">
      <c r="A139" s="156"/>
      <c r="B139" s="157"/>
      <c r="C139" s="163" t="s">
        <v>299</v>
      </c>
      <c r="D139" s="164"/>
      <c r="E139" s="165">
        <v>4</v>
      </c>
      <c r="F139" s="166"/>
      <c r="G139" s="162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37"/>
      <c r="Z139" s="137"/>
      <c r="AA139" s="137"/>
      <c r="AB139" s="137"/>
      <c r="AC139" s="137"/>
      <c r="AD139" s="137"/>
      <c r="AE139" s="137"/>
      <c r="AF139" s="137"/>
      <c r="AG139" s="137" t="s">
        <v>127</v>
      </c>
      <c r="AH139" s="137">
        <v>0</v>
      </c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  <c r="AV139" s="137"/>
      <c r="AW139" s="137"/>
      <c r="AX139" s="137"/>
      <c r="AY139" s="137"/>
      <c r="AZ139" s="137"/>
      <c r="BA139" s="137"/>
      <c r="BB139" s="137"/>
      <c r="BC139" s="137"/>
      <c r="BD139" s="137"/>
      <c r="BE139" s="137"/>
      <c r="BF139" s="137"/>
      <c r="BG139" s="137"/>
      <c r="BH139" s="137"/>
    </row>
    <row r="140" spans="1:60" outlineLevel="1" x14ac:dyDescent="0.2">
      <c r="A140" s="156"/>
      <c r="B140" s="157"/>
      <c r="C140" s="163" t="s">
        <v>300</v>
      </c>
      <c r="D140" s="164"/>
      <c r="E140" s="165">
        <v>90</v>
      </c>
      <c r="F140" s="166"/>
      <c r="G140" s="162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37"/>
      <c r="Z140" s="137"/>
      <c r="AA140" s="137"/>
      <c r="AB140" s="137"/>
      <c r="AC140" s="137"/>
      <c r="AD140" s="137"/>
      <c r="AE140" s="137"/>
      <c r="AF140" s="137"/>
      <c r="AG140" s="137" t="s">
        <v>127</v>
      </c>
      <c r="AH140" s="137">
        <v>0</v>
      </c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</row>
    <row r="141" spans="1:60" outlineLevel="1" x14ac:dyDescent="0.2">
      <c r="A141" s="156"/>
      <c r="B141" s="157"/>
      <c r="C141" s="163" t="s">
        <v>301</v>
      </c>
      <c r="D141" s="164"/>
      <c r="E141" s="165">
        <v>88</v>
      </c>
      <c r="F141" s="166"/>
      <c r="G141" s="162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37"/>
      <c r="Z141" s="137"/>
      <c r="AA141" s="137"/>
      <c r="AB141" s="137"/>
      <c r="AC141" s="137"/>
      <c r="AD141" s="137"/>
      <c r="AE141" s="137"/>
      <c r="AF141" s="137"/>
      <c r="AG141" s="137" t="s">
        <v>127</v>
      </c>
      <c r="AH141" s="137">
        <v>0</v>
      </c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  <c r="BH141" s="137"/>
    </row>
    <row r="142" spans="1:60" outlineLevel="1" x14ac:dyDescent="0.2">
      <c r="A142" s="156">
        <v>61</v>
      </c>
      <c r="B142" s="157" t="s">
        <v>302</v>
      </c>
      <c r="C142" s="158" t="s">
        <v>303</v>
      </c>
      <c r="D142" s="159" t="s">
        <v>130</v>
      </c>
      <c r="E142" s="160">
        <v>21</v>
      </c>
      <c r="F142" s="161"/>
      <c r="G142" s="162">
        <f>ROUND(E142*F142,2)</f>
        <v>0</v>
      </c>
      <c r="H142" s="141"/>
      <c r="I142" s="140">
        <f>ROUND(E142*H142,2)</f>
        <v>0</v>
      </c>
      <c r="J142" s="141"/>
      <c r="K142" s="140">
        <f>ROUND(E142*J142,2)</f>
        <v>0</v>
      </c>
      <c r="L142" s="140">
        <v>21</v>
      </c>
      <c r="M142" s="140">
        <f>G142*(1+L142/100)</f>
        <v>0</v>
      </c>
      <c r="N142" s="140">
        <v>7.2000000000000005E-4</v>
      </c>
      <c r="O142" s="140">
        <f>ROUND(E142*N142,2)</f>
        <v>0.02</v>
      </c>
      <c r="P142" s="140">
        <v>0</v>
      </c>
      <c r="Q142" s="140">
        <f>ROUND(E142*P142,2)</f>
        <v>0</v>
      </c>
      <c r="R142" s="140"/>
      <c r="S142" s="140" t="s">
        <v>118</v>
      </c>
      <c r="T142" s="140" t="s">
        <v>118</v>
      </c>
      <c r="U142" s="140">
        <v>0.19205</v>
      </c>
      <c r="V142" s="140">
        <f>ROUND(E142*U142,2)</f>
        <v>4.03</v>
      </c>
      <c r="W142" s="140"/>
      <c r="X142" s="140" t="s">
        <v>124</v>
      </c>
      <c r="Y142" s="137"/>
      <c r="Z142" s="137"/>
      <c r="AA142" s="137"/>
      <c r="AB142" s="137"/>
      <c r="AC142" s="137"/>
      <c r="AD142" s="137"/>
      <c r="AE142" s="137"/>
      <c r="AF142" s="137"/>
      <c r="AG142" s="137" t="s">
        <v>125</v>
      </c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</row>
    <row r="143" spans="1:60" outlineLevel="1" x14ac:dyDescent="0.2">
      <c r="A143" s="156"/>
      <c r="B143" s="157"/>
      <c r="C143" s="163" t="s">
        <v>212</v>
      </c>
      <c r="D143" s="164"/>
      <c r="E143" s="165">
        <v>21</v>
      </c>
      <c r="F143" s="166"/>
      <c r="G143" s="162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37"/>
      <c r="Z143" s="137"/>
      <c r="AA143" s="137"/>
      <c r="AB143" s="137"/>
      <c r="AC143" s="137"/>
      <c r="AD143" s="137"/>
      <c r="AE143" s="137"/>
      <c r="AF143" s="137"/>
      <c r="AG143" s="137" t="s">
        <v>127</v>
      </c>
      <c r="AH143" s="137">
        <v>0</v>
      </c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137"/>
      <c r="BG143" s="137"/>
      <c r="BH143" s="137"/>
    </row>
    <row r="144" spans="1:60" outlineLevel="1" x14ac:dyDescent="0.2">
      <c r="A144" s="156">
        <v>62</v>
      </c>
      <c r="B144" s="157" t="s">
        <v>304</v>
      </c>
      <c r="C144" s="158" t="s">
        <v>305</v>
      </c>
      <c r="D144" s="159" t="s">
        <v>153</v>
      </c>
      <c r="E144" s="160">
        <v>8.1</v>
      </c>
      <c r="F144" s="161"/>
      <c r="G144" s="162">
        <f>ROUND(E144*F144,2)</f>
        <v>0</v>
      </c>
      <c r="H144" s="141"/>
      <c r="I144" s="140">
        <f>ROUND(E144*H144,2)</f>
        <v>0</v>
      </c>
      <c r="J144" s="141"/>
      <c r="K144" s="140">
        <f>ROUND(E144*J144,2)</f>
        <v>0</v>
      </c>
      <c r="L144" s="140">
        <v>21</v>
      </c>
      <c r="M144" s="140">
        <f>G144*(1+L144/100)</f>
        <v>0</v>
      </c>
      <c r="N144" s="140">
        <v>4.0400000000000002E-3</v>
      </c>
      <c r="O144" s="140">
        <f>ROUND(E144*N144,2)</f>
        <v>0.03</v>
      </c>
      <c r="P144" s="140">
        <v>0</v>
      </c>
      <c r="Q144" s="140">
        <f>ROUND(E144*P144,2)</f>
        <v>0</v>
      </c>
      <c r="R144" s="140"/>
      <c r="S144" s="140" t="s">
        <v>118</v>
      </c>
      <c r="T144" s="140" t="s">
        <v>118</v>
      </c>
      <c r="U144" s="140">
        <v>0.60365000000000002</v>
      </c>
      <c r="V144" s="140">
        <f>ROUND(E144*U144,2)</f>
        <v>4.8899999999999997</v>
      </c>
      <c r="W144" s="140"/>
      <c r="X144" s="140" t="s">
        <v>124</v>
      </c>
      <c r="Y144" s="137"/>
      <c r="Z144" s="137"/>
      <c r="AA144" s="137"/>
      <c r="AB144" s="137"/>
      <c r="AC144" s="137"/>
      <c r="AD144" s="137"/>
      <c r="AE144" s="137"/>
      <c r="AF144" s="137"/>
      <c r="AG144" s="137" t="s">
        <v>125</v>
      </c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137"/>
      <c r="BH144" s="137"/>
    </row>
    <row r="145" spans="1:60" outlineLevel="1" x14ac:dyDescent="0.2">
      <c r="A145" s="156"/>
      <c r="B145" s="157"/>
      <c r="C145" s="163" t="s">
        <v>306</v>
      </c>
      <c r="D145" s="164"/>
      <c r="E145" s="165">
        <v>8.1</v>
      </c>
      <c r="F145" s="166"/>
      <c r="G145" s="162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37"/>
      <c r="Z145" s="137"/>
      <c r="AA145" s="137"/>
      <c r="AB145" s="137"/>
      <c r="AC145" s="137"/>
      <c r="AD145" s="137"/>
      <c r="AE145" s="137"/>
      <c r="AF145" s="137"/>
      <c r="AG145" s="137" t="s">
        <v>127</v>
      </c>
      <c r="AH145" s="137">
        <v>0</v>
      </c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7"/>
      <c r="BE145" s="137"/>
      <c r="BF145" s="137"/>
      <c r="BG145" s="137"/>
      <c r="BH145" s="137"/>
    </row>
    <row r="146" spans="1:60" outlineLevel="1" x14ac:dyDescent="0.2">
      <c r="A146" s="156">
        <v>63</v>
      </c>
      <c r="B146" s="157" t="s">
        <v>307</v>
      </c>
      <c r="C146" s="158" t="s">
        <v>308</v>
      </c>
      <c r="D146" s="159" t="s">
        <v>148</v>
      </c>
      <c r="E146" s="160">
        <v>0.18090000000000001</v>
      </c>
      <c r="F146" s="161"/>
      <c r="G146" s="162">
        <f>ROUND(E146*F146,2)</f>
        <v>0</v>
      </c>
      <c r="H146" s="141"/>
      <c r="I146" s="140">
        <f>ROUND(E146*H146,2)</f>
        <v>0</v>
      </c>
      <c r="J146" s="141"/>
      <c r="K146" s="140">
        <f>ROUND(E146*J146,2)</f>
        <v>0</v>
      </c>
      <c r="L146" s="140">
        <v>21</v>
      </c>
      <c r="M146" s="140">
        <f>G146*(1+L146/100)</f>
        <v>0</v>
      </c>
      <c r="N146" s="140">
        <v>0</v>
      </c>
      <c r="O146" s="140">
        <f>ROUND(E146*N146,2)</f>
        <v>0</v>
      </c>
      <c r="P146" s="140">
        <v>0</v>
      </c>
      <c r="Q146" s="140">
        <f>ROUND(E146*P146,2)</f>
        <v>0</v>
      </c>
      <c r="R146" s="140"/>
      <c r="S146" s="140" t="s">
        <v>118</v>
      </c>
      <c r="T146" s="140" t="s">
        <v>118</v>
      </c>
      <c r="U146" s="140">
        <v>4.9470000000000001</v>
      </c>
      <c r="V146" s="140">
        <f>ROUND(E146*U146,2)</f>
        <v>0.89</v>
      </c>
      <c r="W146" s="140"/>
      <c r="X146" s="140" t="s">
        <v>149</v>
      </c>
      <c r="Y146" s="137"/>
      <c r="Z146" s="137"/>
      <c r="AA146" s="137"/>
      <c r="AB146" s="137"/>
      <c r="AC146" s="137"/>
      <c r="AD146" s="137"/>
      <c r="AE146" s="137"/>
      <c r="AF146" s="137"/>
      <c r="AG146" s="137" t="s">
        <v>150</v>
      </c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7"/>
      <c r="BE146" s="137"/>
      <c r="BF146" s="137"/>
      <c r="BG146" s="137"/>
      <c r="BH146" s="137"/>
    </row>
    <row r="147" spans="1:60" x14ac:dyDescent="0.2">
      <c r="A147" s="149" t="s">
        <v>112</v>
      </c>
      <c r="B147" s="150" t="s">
        <v>79</v>
      </c>
      <c r="C147" s="151" t="s">
        <v>66</v>
      </c>
      <c r="D147" s="152"/>
      <c r="E147" s="153"/>
      <c r="F147" s="154"/>
      <c r="G147" s="155">
        <f>SUMIF(AG148:AG156,"&lt;&gt;NOR",G148:G156)</f>
        <v>0</v>
      </c>
      <c r="H147" s="142"/>
      <c r="I147" s="142">
        <f>SUM(I148:I156)</f>
        <v>0</v>
      </c>
      <c r="J147" s="142"/>
      <c r="K147" s="142">
        <f>SUM(K148:K156)</f>
        <v>0</v>
      </c>
      <c r="L147" s="142"/>
      <c r="M147" s="142">
        <f>SUM(M148:M156)</f>
        <v>0</v>
      </c>
      <c r="N147" s="142"/>
      <c r="O147" s="142">
        <f>SUM(O148:O156)</f>
        <v>6.9999999999999993E-2</v>
      </c>
      <c r="P147" s="142"/>
      <c r="Q147" s="142">
        <f>SUM(Q148:Q156)</f>
        <v>1.41</v>
      </c>
      <c r="R147" s="142"/>
      <c r="S147" s="142"/>
      <c r="T147" s="142"/>
      <c r="U147" s="142"/>
      <c r="V147" s="142">
        <f>SUM(V148:V156)</f>
        <v>87.39</v>
      </c>
      <c r="W147" s="142"/>
      <c r="X147" s="142"/>
      <c r="AG147" t="s">
        <v>113</v>
      </c>
    </row>
    <row r="148" spans="1:60" outlineLevel="1" x14ac:dyDescent="0.2">
      <c r="A148" s="156">
        <v>64</v>
      </c>
      <c r="B148" s="157" t="s">
        <v>309</v>
      </c>
      <c r="C148" s="158" t="s">
        <v>310</v>
      </c>
      <c r="D148" s="159" t="s">
        <v>311</v>
      </c>
      <c r="E148" s="160">
        <v>270</v>
      </c>
      <c r="F148" s="161"/>
      <c r="G148" s="162">
        <f>ROUND(E148*F148,2)</f>
        <v>0</v>
      </c>
      <c r="H148" s="141"/>
      <c r="I148" s="140">
        <f>ROUND(E148*H148,2)</f>
        <v>0</v>
      </c>
      <c r="J148" s="141"/>
      <c r="K148" s="140">
        <f>ROUND(E148*J148,2)</f>
        <v>0</v>
      </c>
      <c r="L148" s="140">
        <v>21</v>
      </c>
      <c r="M148" s="140">
        <f>G148*(1+L148/100)</f>
        <v>0</v>
      </c>
      <c r="N148" s="140">
        <v>5.0000000000000002E-5</v>
      </c>
      <c r="O148" s="140">
        <f>ROUND(E148*N148,2)</f>
        <v>0.01</v>
      </c>
      <c r="P148" s="140">
        <v>1E-3</v>
      </c>
      <c r="Q148" s="140">
        <f>ROUND(E148*P148,2)</f>
        <v>0.27</v>
      </c>
      <c r="R148" s="140"/>
      <c r="S148" s="140" t="s">
        <v>118</v>
      </c>
      <c r="T148" s="140" t="s">
        <v>118</v>
      </c>
      <c r="U148" s="140">
        <v>0.05</v>
      </c>
      <c r="V148" s="140">
        <f>ROUND(E148*U148,2)</f>
        <v>13.5</v>
      </c>
      <c r="W148" s="140"/>
      <c r="X148" s="140" t="s">
        <v>124</v>
      </c>
      <c r="Y148" s="137"/>
      <c r="Z148" s="137"/>
      <c r="AA148" s="137"/>
      <c r="AB148" s="137"/>
      <c r="AC148" s="137"/>
      <c r="AD148" s="137"/>
      <c r="AE148" s="137"/>
      <c r="AF148" s="137"/>
      <c r="AG148" s="137" t="s">
        <v>125</v>
      </c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37"/>
      <c r="BA148" s="137"/>
      <c r="BB148" s="137"/>
      <c r="BC148" s="137"/>
      <c r="BD148" s="137"/>
      <c r="BE148" s="137"/>
      <c r="BF148" s="137"/>
      <c r="BG148" s="137"/>
      <c r="BH148" s="137"/>
    </row>
    <row r="149" spans="1:60" outlineLevel="1" x14ac:dyDescent="0.2">
      <c r="A149" s="156"/>
      <c r="B149" s="157"/>
      <c r="C149" s="163" t="s">
        <v>312</v>
      </c>
      <c r="D149" s="164"/>
      <c r="E149" s="165">
        <v>270</v>
      </c>
      <c r="F149" s="166"/>
      <c r="G149" s="162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37"/>
      <c r="Z149" s="137"/>
      <c r="AA149" s="137"/>
      <c r="AB149" s="137"/>
      <c r="AC149" s="137"/>
      <c r="AD149" s="137"/>
      <c r="AE149" s="137"/>
      <c r="AF149" s="137"/>
      <c r="AG149" s="137" t="s">
        <v>127</v>
      </c>
      <c r="AH149" s="137">
        <v>0</v>
      </c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  <c r="AV149" s="137"/>
      <c r="AW149" s="137"/>
      <c r="AX149" s="137"/>
      <c r="AY149" s="137"/>
      <c r="AZ149" s="137"/>
      <c r="BA149" s="137"/>
      <c r="BB149" s="137"/>
      <c r="BC149" s="137"/>
      <c r="BD149" s="137"/>
      <c r="BE149" s="137"/>
      <c r="BF149" s="137"/>
      <c r="BG149" s="137"/>
      <c r="BH149" s="137"/>
    </row>
    <row r="150" spans="1:60" ht="22.5" outlineLevel="1" x14ac:dyDescent="0.2">
      <c r="A150" s="156">
        <v>65</v>
      </c>
      <c r="B150" s="157" t="s">
        <v>313</v>
      </c>
      <c r="C150" s="158" t="s">
        <v>314</v>
      </c>
      <c r="D150" s="159" t="s">
        <v>311</v>
      </c>
      <c r="E150" s="160">
        <v>1140</v>
      </c>
      <c r="F150" s="161"/>
      <c r="G150" s="162">
        <f>ROUND(E150*F150,2)</f>
        <v>0</v>
      </c>
      <c r="H150" s="141"/>
      <c r="I150" s="140">
        <f>ROUND(E150*H150,2)</f>
        <v>0</v>
      </c>
      <c r="J150" s="141"/>
      <c r="K150" s="140">
        <f>ROUND(E150*J150,2)</f>
        <v>0</v>
      </c>
      <c r="L150" s="140">
        <v>21</v>
      </c>
      <c r="M150" s="140">
        <f>G150*(1+L150/100)</f>
        <v>0</v>
      </c>
      <c r="N150" s="140">
        <v>5.0000000000000002E-5</v>
      </c>
      <c r="O150" s="140">
        <f>ROUND(E150*N150,2)</f>
        <v>0.06</v>
      </c>
      <c r="P150" s="140">
        <v>1E-3</v>
      </c>
      <c r="Q150" s="140">
        <f>ROUND(E150*P150,2)</f>
        <v>1.1399999999999999</v>
      </c>
      <c r="R150" s="140"/>
      <c r="S150" s="140" t="s">
        <v>118</v>
      </c>
      <c r="T150" s="140" t="s">
        <v>118</v>
      </c>
      <c r="U150" s="140">
        <v>3.6999999999999998E-2</v>
      </c>
      <c r="V150" s="140">
        <f>ROUND(E150*U150,2)</f>
        <v>42.18</v>
      </c>
      <c r="W150" s="140"/>
      <c r="X150" s="140" t="s">
        <v>124</v>
      </c>
      <c r="Y150" s="137"/>
      <c r="Z150" s="137"/>
      <c r="AA150" s="137"/>
      <c r="AB150" s="137"/>
      <c r="AC150" s="137"/>
      <c r="AD150" s="137"/>
      <c r="AE150" s="137"/>
      <c r="AF150" s="137"/>
      <c r="AG150" s="137" t="s">
        <v>125</v>
      </c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  <c r="AV150" s="137"/>
      <c r="AW150" s="137"/>
      <c r="AX150" s="137"/>
      <c r="AY150" s="137"/>
      <c r="AZ150" s="137"/>
      <c r="BA150" s="137"/>
      <c r="BB150" s="137"/>
      <c r="BC150" s="137"/>
      <c r="BD150" s="137"/>
      <c r="BE150" s="137"/>
      <c r="BF150" s="137"/>
      <c r="BG150" s="137"/>
      <c r="BH150" s="137"/>
    </row>
    <row r="151" spans="1:60" outlineLevel="1" x14ac:dyDescent="0.2">
      <c r="A151" s="156"/>
      <c r="B151" s="157"/>
      <c r="C151" s="163" t="s">
        <v>315</v>
      </c>
      <c r="D151" s="164"/>
      <c r="E151" s="165">
        <v>520</v>
      </c>
      <c r="F151" s="166"/>
      <c r="G151" s="162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37"/>
      <c r="Z151" s="137"/>
      <c r="AA151" s="137"/>
      <c r="AB151" s="137"/>
      <c r="AC151" s="137"/>
      <c r="AD151" s="137"/>
      <c r="AE151" s="137"/>
      <c r="AF151" s="137"/>
      <c r="AG151" s="137" t="s">
        <v>127</v>
      </c>
      <c r="AH151" s="137">
        <v>0</v>
      </c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  <c r="AV151" s="137"/>
      <c r="AW151" s="137"/>
      <c r="AX151" s="137"/>
      <c r="AY151" s="137"/>
      <c r="AZ151" s="137"/>
      <c r="BA151" s="137"/>
      <c r="BB151" s="137"/>
      <c r="BC151" s="137"/>
      <c r="BD151" s="137"/>
      <c r="BE151" s="137"/>
      <c r="BF151" s="137"/>
      <c r="BG151" s="137"/>
      <c r="BH151" s="137"/>
    </row>
    <row r="152" spans="1:60" outlineLevel="1" x14ac:dyDescent="0.2">
      <c r="A152" s="156"/>
      <c r="B152" s="157"/>
      <c r="C152" s="163" t="s">
        <v>316</v>
      </c>
      <c r="D152" s="164"/>
      <c r="E152" s="165">
        <v>620</v>
      </c>
      <c r="F152" s="166"/>
      <c r="G152" s="162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37"/>
      <c r="Z152" s="137"/>
      <c r="AA152" s="137"/>
      <c r="AB152" s="137"/>
      <c r="AC152" s="137"/>
      <c r="AD152" s="137"/>
      <c r="AE152" s="137"/>
      <c r="AF152" s="137"/>
      <c r="AG152" s="137" t="s">
        <v>127</v>
      </c>
      <c r="AH152" s="137">
        <v>0</v>
      </c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  <c r="AV152" s="137"/>
      <c r="AW152" s="137"/>
      <c r="AX152" s="137"/>
      <c r="AY152" s="137"/>
      <c r="AZ152" s="137"/>
      <c r="BA152" s="137"/>
      <c r="BB152" s="137"/>
      <c r="BC152" s="137"/>
      <c r="BD152" s="137"/>
      <c r="BE152" s="137"/>
      <c r="BF152" s="137"/>
      <c r="BG152" s="137"/>
      <c r="BH152" s="137"/>
    </row>
    <row r="153" spans="1:60" outlineLevel="1" x14ac:dyDescent="0.2">
      <c r="A153" s="156"/>
      <c r="B153" s="157"/>
      <c r="C153" s="167" t="s">
        <v>205</v>
      </c>
      <c r="D153" s="168"/>
      <c r="E153" s="169"/>
      <c r="F153" s="166"/>
      <c r="G153" s="162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37"/>
      <c r="Z153" s="137"/>
      <c r="AA153" s="137"/>
      <c r="AB153" s="137"/>
      <c r="AC153" s="137"/>
      <c r="AD153" s="137"/>
      <c r="AE153" s="137"/>
      <c r="AF153" s="137"/>
      <c r="AG153" s="137" t="s">
        <v>127</v>
      </c>
      <c r="AH153" s="137">
        <v>4</v>
      </c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  <c r="AZ153" s="137"/>
      <c r="BA153" s="137"/>
      <c r="BB153" s="137"/>
      <c r="BC153" s="137"/>
      <c r="BD153" s="137"/>
      <c r="BE153" s="137"/>
      <c r="BF153" s="137"/>
      <c r="BG153" s="137"/>
      <c r="BH153" s="137"/>
    </row>
    <row r="154" spans="1:60" outlineLevel="1" x14ac:dyDescent="0.2">
      <c r="A154" s="156">
        <v>66</v>
      </c>
      <c r="B154" s="157" t="s">
        <v>317</v>
      </c>
      <c r="C154" s="158" t="s">
        <v>318</v>
      </c>
      <c r="D154" s="159" t="s">
        <v>130</v>
      </c>
      <c r="E154" s="160">
        <v>3</v>
      </c>
      <c r="F154" s="161"/>
      <c r="G154" s="162">
        <f>ROUND(E154*F154,2)</f>
        <v>0</v>
      </c>
      <c r="H154" s="141"/>
      <c r="I154" s="140">
        <f>ROUND(E154*H154,2)</f>
        <v>0</v>
      </c>
      <c r="J154" s="141"/>
      <c r="K154" s="140">
        <f>ROUND(E154*J154,2)</f>
        <v>0</v>
      </c>
      <c r="L154" s="140">
        <v>21</v>
      </c>
      <c r="M154" s="140">
        <f>G154*(1+L154/100)</f>
        <v>0</v>
      </c>
      <c r="N154" s="140">
        <v>0</v>
      </c>
      <c r="O154" s="140">
        <f>ROUND(E154*N154,2)</f>
        <v>0</v>
      </c>
      <c r="P154" s="140">
        <v>0</v>
      </c>
      <c r="Q154" s="140">
        <f>ROUND(E154*P154,2)</f>
        <v>0</v>
      </c>
      <c r="R154" s="140"/>
      <c r="S154" s="140" t="s">
        <v>159</v>
      </c>
      <c r="T154" s="140" t="s">
        <v>224</v>
      </c>
      <c r="U154" s="140">
        <v>10.5</v>
      </c>
      <c r="V154" s="140">
        <f>ROUND(E154*U154,2)</f>
        <v>31.5</v>
      </c>
      <c r="W154" s="140"/>
      <c r="X154" s="140" t="s">
        <v>124</v>
      </c>
      <c r="Y154" s="137"/>
      <c r="Z154" s="137"/>
      <c r="AA154" s="137"/>
      <c r="AB154" s="137"/>
      <c r="AC154" s="137"/>
      <c r="AD154" s="137"/>
      <c r="AE154" s="137"/>
      <c r="AF154" s="137"/>
      <c r="AG154" s="137" t="s">
        <v>125</v>
      </c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7"/>
      <c r="AY154" s="137"/>
      <c r="AZ154" s="137"/>
      <c r="BA154" s="137"/>
      <c r="BB154" s="137"/>
      <c r="BC154" s="137"/>
      <c r="BD154" s="137"/>
      <c r="BE154" s="137"/>
      <c r="BF154" s="137"/>
      <c r="BG154" s="137"/>
      <c r="BH154" s="137"/>
    </row>
    <row r="155" spans="1:60" outlineLevel="1" x14ac:dyDescent="0.2">
      <c r="A155" s="156"/>
      <c r="B155" s="157"/>
      <c r="C155" s="163" t="s">
        <v>319</v>
      </c>
      <c r="D155" s="164"/>
      <c r="E155" s="165">
        <v>3</v>
      </c>
      <c r="F155" s="166"/>
      <c r="G155" s="162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37"/>
      <c r="Z155" s="137"/>
      <c r="AA155" s="137"/>
      <c r="AB155" s="137"/>
      <c r="AC155" s="137"/>
      <c r="AD155" s="137"/>
      <c r="AE155" s="137"/>
      <c r="AF155" s="137"/>
      <c r="AG155" s="137" t="s">
        <v>127</v>
      </c>
      <c r="AH155" s="137">
        <v>0</v>
      </c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  <c r="AV155" s="137"/>
      <c r="AW155" s="137"/>
      <c r="AX155" s="137"/>
      <c r="AY155" s="137"/>
      <c r="AZ155" s="137"/>
      <c r="BA155" s="137"/>
      <c r="BB155" s="137"/>
      <c r="BC155" s="137"/>
      <c r="BD155" s="137"/>
      <c r="BE155" s="137"/>
      <c r="BF155" s="137"/>
      <c r="BG155" s="137"/>
      <c r="BH155" s="137"/>
    </row>
    <row r="156" spans="1:60" outlineLevel="1" x14ac:dyDescent="0.2">
      <c r="A156" s="156">
        <v>67</v>
      </c>
      <c r="B156" s="157" t="s">
        <v>179</v>
      </c>
      <c r="C156" s="158" t="s">
        <v>180</v>
      </c>
      <c r="D156" s="159" t="s">
        <v>148</v>
      </c>
      <c r="E156" s="160">
        <v>7.0499999999999993E-2</v>
      </c>
      <c r="F156" s="161"/>
      <c r="G156" s="162">
        <f>ROUND(E156*F156,2)</f>
        <v>0</v>
      </c>
      <c r="H156" s="141"/>
      <c r="I156" s="140">
        <f>ROUND(E156*H156,2)</f>
        <v>0</v>
      </c>
      <c r="J156" s="141"/>
      <c r="K156" s="140">
        <f>ROUND(E156*J156,2)</f>
        <v>0</v>
      </c>
      <c r="L156" s="140">
        <v>21</v>
      </c>
      <c r="M156" s="140">
        <f>G156*(1+L156/100)</f>
        <v>0</v>
      </c>
      <c r="N156" s="140">
        <v>0</v>
      </c>
      <c r="O156" s="140">
        <f>ROUND(E156*N156,2)</f>
        <v>0</v>
      </c>
      <c r="P156" s="140">
        <v>0</v>
      </c>
      <c r="Q156" s="140">
        <f>ROUND(E156*P156,2)</f>
        <v>0</v>
      </c>
      <c r="R156" s="140"/>
      <c r="S156" s="140" t="s">
        <v>118</v>
      </c>
      <c r="T156" s="140" t="s">
        <v>118</v>
      </c>
      <c r="U156" s="140">
        <v>3.016</v>
      </c>
      <c r="V156" s="140">
        <f>ROUND(E156*U156,2)</f>
        <v>0.21</v>
      </c>
      <c r="W156" s="140"/>
      <c r="X156" s="140" t="s">
        <v>149</v>
      </c>
      <c r="Y156" s="137"/>
      <c r="Z156" s="137"/>
      <c r="AA156" s="137"/>
      <c r="AB156" s="137"/>
      <c r="AC156" s="137"/>
      <c r="AD156" s="137"/>
      <c r="AE156" s="137"/>
      <c r="AF156" s="137"/>
      <c r="AG156" s="137" t="s">
        <v>150</v>
      </c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  <c r="AV156" s="137"/>
      <c r="AW156" s="137"/>
      <c r="AX156" s="137"/>
      <c r="AY156" s="137"/>
      <c r="AZ156" s="137"/>
      <c r="BA156" s="137"/>
      <c r="BB156" s="137"/>
      <c r="BC156" s="137"/>
      <c r="BD156" s="137"/>
      <c r="BE156" s="137"/>
      <c r="BF156" s="137"/>
      <c r="BG156" s="137"/>
      <c r="BH156" s="137"/>
    </row>
    <row r="157" spans="1:60" x14ac:dyDescent="0.2">
      <c r="A157" s="149" t="s">
        <v>112</v>
      </c>
      <c r="B157" s="150" t="s">
        <v>80</v>
      </c>
      <c r="C157" s="151" t="s">
        <v>81</v>
      </c>
      <c r="D157" s="152"/>
      <c r="E157" s="153"/>
      <c r="F157" s="154"/>
      <c r="G157" s="155">
        <f>SUMIF(AG158:AG161,"&lt;&gt;NOR",G158:G161)</f>
        <v>0</v>
      </c>
      <c r="H157" s="142"/>
      <c r="I157" s="142">
        <f>SUM(I158:I161)</f>
        <v>0</v>
      </c>
      <c r="J157" s="142"/>
      <c r="K157" s="142">
        <f>SUM(K158:K161)</f>
        <v>0</v>
      </c>
      <c r="L157" s="142"/>
      <c r="M157" s="142">
        <f>SUM(M158:M161)</f>
        <v>0</v>
      </c>
      <c r="N157" s="142"/>
      <c r="O157" s="142">
        <f>SUM(O158:O161)</f>
        <v>0.6</v>
      </c>
      <c r="P157" s="142"/>
      <c r="Q157" s="142">
        <f>SUM(Q158:Q161)</f>
        <v>0</v>
      </c>
      <c r="R157" s="142"/>
      <c r="S157" s="142"/>
      <c r="T157" s="142"/>
      <c r="U157" s="142"/>
      <c r="V157" s="142">
        <f>SUM(V158:V161)</f>
        <v>340.37</v>
      </c>
      <c r="W157" s="142"/>
      <c r="X157" s="142"/>
      <c r="AG157" t="s">
        <v>113</v>
      </c>
    </row>
    <row r="158" spans="1:60" ht="22.5" outlineLevel="1" x14ac:dyDescent="0.2">
      <c r="A158" s="156">
        <v>68</v>
      </c>
      <c r="B158" s="157" t="s">
        <v>320</v>
      </c>
      <c r="C158" s="158" t="s">
        <v>321</v>
      </c>
      <c r="D158" s="159" t="s">
        <v>130</v>
      </c>
      <c r="E158" s="160">
        <v>24</v>
      </c>
      <c r="F158" s="161"/>
      <c r="G158" s="162">
        <f>ROUND(E158*F158,2)</f>
        <v>0</v>
      </c>
      <c r="H158" s="141"/>
      <c r="I158" s="140">
        <f>ROUND(E158*H158,2)</f>
        <v>0</v>
      </c>
      <c r="J158" s="141"/>
      <c r="K158" s="140">
        <f>ROUND(E158*J158,2)</f>
        <v>0</v>
      </c>
      <c r="L158" s="140">
        <v>21</v>
      </c>
      <c r="M158" s="140">
        <f>G158*(1+L158/100)</f>
        <v>0</v>
      </c>
      <c r="N158" s="140">
        <v>0</v>
      </c>
      <c r="O158" s="140">
        <f>ROUND(E158*N158,2)</f>
        <v>0</v>
      </c>
      <c r="P158" s="140">
        <v>0</v>
      </c>
      <c r="Q158" s="140">
        <f>ROUND(E158*P158,2)</f>
        <v>0</v>
      </c>
      <c r="R158" s="140"/>
      <c r="S158" s="140" t="s">
        <v>159</v>
      </c>
      <c r="T158" s="140" t="s">
        <v>224</v>
      </c>
      <c r="U158" s="140">
        <v>0</v>
      </c>
      <c r="V158" s="140">
        <f>ROUND(E158*U158,2)</f>
        <v>0</v>
      </c>
      <c r="W158" s="140"/>
      <c r="X158" s="140" t="s">
        <v>124</v>
      </c>
      <c r="Y158" s="137"/>
      <c r="Z158" s="137"/>
      <c r="AA158" s="137"/>
      <c r="AB158" s="137"/>
      <c r="AC158" s="137"/>
      <c r="AD158" s="137"/>
      <c r="AE158" s="137"/>
      <c r="AF158" s="137"/>
      <c r="AG158" s="137" t="s">
        <v>183</v>
      </c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  <c r="AV158" s="137"/>
      <c r="AW158" s="137"/>
      <c r="AX158" s="137"/>
      <c r="AY158" s="137"/>
      <c r="AZ158" s="137"/>
      <c r="BA158" s="137"/>
      <c r="BB158" s="137"/>
      <c r="BC158" s="137"/>
      <c r="BD158" s="137"/>
      <c r="BE158" s="137"/>
      <c r="BF158" s="137"/>
      <c r="BG158" s="137"/>
      <c r="BH158" s="137"/>
    </row>
    <row r="159" spans="1:60" outlineLevel="1" x14ac:dyDescent="0.2">
      <c r="A159" s="156"/>
      <c r="B159" s="157"/>
      <c r="C159" s="163" t="s">
        <v>322</v>
      </c>
      <c r="D159" s="164"/>
      <c r="E159" s="165">
        <v>24</v>
      </c>
      <c r="F159" s="166"/>
      <c r="G159" s="162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37"/>
      <c r="Z159" s="137"/>
      <c r="AA159" s="137"/>
      <c r="AB159" s="137"/>
      <c r="AC159" s="137"/>
      <c r="AD159" s="137"/>
      <c r="AE159" s="137"/>
      <c r="AF159" s="137"/>
      <c r="AG159" s="137" t="s">
        <v>127</v>
      </c>
      <c r="AH159" s="137">
        <v>0</v>
      </c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  <c r="AV159" s="137"/>
      <c r="AW159" s="137"/>
      <c r="AX159" s="137"/>
      <c r="AY159" s="137"/>
      <c r="AZ159" s="137"/>
      <c r="BA159" s="137"/>
      <c r="BB159" s="137"/>
      <c r="BC159" s="137"/>
      <c r="BD159" s="137"/>
      <c r="BE159" s="137"/>
      <c r="BF159" s="137"/>
      <c r="BG159" s="137"/>
      <c r="BH159" s="137"/>
    </row>
    <row r="160" spans="1:60" ht="22.5" outlineLevel="1" x14ac:dyDescent="0.2">
      <c r="A160" s="156">
        <v>69</v>
      </c>
      <c r="B160" s="157" t="s">
        <v>323</v>
      </c>
      <c r="C160" s="158" t="s">
        <v>324</v>
      </c>
      <c r="D160" s="159" t="s">
        <v>325</v>
      </c>
      <c r="E160" s="160">
        <v>2</v>
      </c>
      <c r="F160" s="161"/>
      <c r="G160" s="162">
        <f>ROUND(E160*F160,2)</f>
        <v>0</v>
      </c>
      <c r="H160" s="141"/>
      <c r="I160" s="140">
        <f>ROUND(E160*H160,2)</f>
        <v>0</v>
      </c>
      <c r="J160" s="141"/>
      <c r="K160" s="140">
        <f>ROUND(E160*J160,2)</f>
        <v>0</v>
      </c>
      <c r="L160" s="140">
        <v>21</v>
      </c>
      <c r="M160" s="140">
        <f>G160*(1+L160/100)</f>
        <v>0</v>
      </c>
      <c r="N160" s="140">
        <v>0.29942999999999997</v>
      </c>
      <c r="O160" s="140">
        <f>ROUND(E160*N160,2)</f>
        <v>0.6</v>
      </c>
      <c r="P160" s="140">
        <v>0</v>
      </c>
      <c r="Q160" s="140">
        <f>ROUND(E160*P160,2)</f>
        <v>0</v>
      </c>
      <c r="R160" s="140"/>
      <c r="S160" s="140" t="s">
        <v>159</v>
      </c>
      <c r="T160" s="140" t="s">
        <v>236</v>
      </c>
      <c r="U160" s="140">
        <v>170.18644</v>
      </c>
      <c r="V160" s="140">
        <f>ROUND(E160*U160,2)</f>
        <v>340.37</v>
      </c>
      <c r="W160" s="140"/>
      <c r="X160" s="140" t="s">
        <v>124</v>
      </c>
      <c r="Y160" s="137"/>
      <c r="Z160" s="137"/>
      <c r="AA160" s="137"/>
      <c r="AB160" s="137"/>
      <c r="AC160" s="137"/>
      <c r="AD160" s="137"/>
      <c r="AE160" s="137"/>
      <c r="AF160" s="137"/>
      <c r="AG160" s="137" t="s">
        <v>125</v>
      </c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  <c r="AV160" s="137"/>
      <c r="AW160" s="137"/>
      <c r="AX160" s="137"/>
      <c r="AY160" s="137"/>
      <c r="AZ160" s="137"/>
      <c r="BA160" s="137"/>
      <c r="BB160" s="137"/>
      <c r="BC160" s="137"/>
      <c r="BD160" s="137"/>
      <c r="BE160" s="137"/>
      <c r="BF160" s="137"/>
      <c r="BG160" s="137"/>
      <c r="BH160" s="137"/>
    </row>
    <row r="161" spans="1:60" outlineLevel="1" x14ac:dyDescent="0.2">
      <c r="A161" s="156"/>
      <c r="B161" s="157"/>
      <c r="C161" s="163" t="s">
        <v>326</v>
      </c>
      <c r="D161" s="164"/>
      <c r="E161" s="165">
        <v>2</v>
      </c>
      <c r="F161" s="166"/>
      <c r="G161" s="162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37"/>
      <c r="Z161" s="137"/>
      <c r="AA161" s="137"/>
      <c r="AB161" s="137"/>
      <c r="AC161" s="137"/>
      <c r="AD161" s="137"/>
      <c r="AE161" s="137"/>
      <c r="AF161" s="137"/>
      <c r="AG161" s="137" t="s">
        <v>127</v>
      </c>
      <c r="AH161" s="137">
        <v>0</v>
      </c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  <c r="AV161" s="137"/>
      <c r="AW161" s="137"/>
      <c r="AX161" s="137"/>
      <c r="AY161" s="137"/>
      <c r="AZ161" s="137"/>
      <c r="BA161" s="137"/>
      <c r="BB161" s="137"/>
      <c r="BC161" s="137"/>
      <c r="BD161" s="137"/>
      <c r="BE161" s="137"/>
      <c r="BF161" s="137"/>
      <c r="BG161" s="137"/>
      <c r="BH161" s="137"/>
    </row>
    <row r="162" spans="1:60" x14ac:dyDescent="0.2">
      <c r="A162" s="149" t="s">
        <v>112</v>
      </c>
      <c r="B162" s="150" t="s">
        <v>82</v>
      </c>
      <c r="C162" s="151" t="s">
        <v>83</v>
      </c>
      <c r="D162" s="152"/>
      <c r="E162" s="153"/>
      <c r="F162" s="154"/>
      <c r="G162" s="155">
        <f>SUMIF(AG163:AG170,"&lt;&gt;NOR",G163:G170)</f>
        <v>0</v>
      </c>
      <c r="H162" s="142"/>
      <c r="I162" s="142">
        <f>SUM(I163:I170)</f>
        <v>0</v>
      </c>
      <c r="J162" s="142"/>
      <c r="K162" s="142">
        <f>SUM(K163:K170)</f>
        <v>0</v>
      </c>
      <c r="L162" s="142"/>
      <c r="M162" s="142">
        <f>SUM(M163:M170)</f>
        <v>0</v>
      </c>
      <c r="N162" s="142"/>
      <c r="O162" s="142">
        <f>SUM(O163:O170)</f>
        <v>0</v>
      </c>
      <c r="P162" s="142"/>
      <c r="Q162" s="142">
        <f>SUM(Q163:Q170)</f>
        <v>0</v>
      </c>
      <c r="R162" s="142"/>
      <c r="S162" s="142"/>
      <c r="T162" s="142"/>
      <c r="U162" s="142"/>
      <c r="V162" s="142">
        <f>SUM(V163:V170)</f>
        <v>291.71000000000004</v>
      </c>
      <c r="W162" s="142"/>
      <c r="X162" s="142"/>
      <c r="AG162" t="s">
        <v>113</v>
      </c>
    </row>
    <row r="163" spans="1:60" ht="22.5" outlineLevel="1" x14ac:dyDescent="0.2">
      <c r="A163" s="156">
        <v>70</v>
      </c>
      <c r="B163" s="157" t="s">
        <v>237</v>
      </c>
      <c r="C163" s="158" t="s">
        <v>327</v>
      </c>
      <c r="D163" s="159" t="s">
        <v>148</v>
      </c>
      <c r="E163" s="160">
        <v>88.05</v>
      </c>
      <c r="F163" s="161"/>
      <c r="G163" s="162">
        <f>ROUND(E163*F163,2)</f>
        <v>0</v>
      </c>
      <c r="H163" s="141"/>
      <c r="I163" s="140">
        <f>ROUND(E163*H163,2)</f>
        <v>0</v>
      </c>
      <c r="J163" s="141"/>
      <c r="K163" s="140">
        <f>ROUND(E163*J163,2)</f>
        <v>0</v>
      </c>
      <c r="L163" s="140">
        <v>21</v>
      </c>
      <c r="M163" s="140">
        <f>G163*(1+L163/100)</f>
        <v>0</v>
      </c>
      <c r="N163" s="140">
        <v>0</v>
      </c>
      <c r="O163" s="140">
        <f>ROUND(E163*N163,2)</f>
        <v>0</v>
      </c>
      <c r="P163" s="140">
        <v>0</v>
      </c>
      <c r="Q163" s="140">
        <f>ROUND(E163*P163,2)</f>
        <v>0</v>
      </c>
      <c r="R163" s="140"/>
      <c r="S163" s="140" t="s">
        <v>118</v>
      </c>
      <c r="T163" s="140" t="s">
        <v>118</v>
      </c>
      <c r="U163" s="140">
        <v>0.27700000000000002</v>
      </c>
      <c r="V163" s="140">
        <f>ROUND(E163*U163,2)</f>
        <v>24.39</v>
      </c>
      <c r="W163" s="140"/>
      <c r="X163" s="140" t="s">
        <v>124</v>
      </c>
      <c r="Y163" s="137"/>
      <c r="Z163" s="137"/>
      <c r="AA163" s="137"/>
      <c r="AB163" s="137"/>
      <c r="AC163" s="137"/>
      <c r="AD163" s="137"/>
      <c r="AE163" s="137"/>
      <c r="AF163" s="137"/>
      <c r="AG163" s="137" t="s">
        <v>125</v>
      </c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137"/>
      <c r="AV163" s="137"/>
      <c r="AW163" s="137"/>
      <c r="AX163" s="137"/>
      <c r="AY163" s="137"/>
      <c r="AZ163" s="137"/>
      <c r="BA163" s="137"/>
      <c r="BB163" s="137"/>
      <c r="BC163" s="137"/>
      <c r="BD163" s="137"/>
      <c r="BE163" s="137"/>
      <c r="BF163" s="137"/>
      <c r="BG163" s="137"/>
      <c r="BH163" s="137"/>
    </row>
    <row r="164" spans="1:60" outlineLevel="1" x14ac:dyDescent="0.2">
      <c r="A164" s="156"/>
      <c r="B164" s="157"/>
      <c r="C164" s="163" t="s">
        <v>328</v>
      </c>
      <c r="D164" s="164"/>
      <c r="E164" s="165">
        <v>44.024999999999999</v>
      </c>
      <c r="F164" s="166"/>
      <c r="G164" s="162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37"/>
      <c r="Z164" s="137"/>
      <c r="AA164" s="137"/>
      <c r="AB164" s="137"/>
      <c r="AC164" s="137"/>
      <c r="AD164" s="137"/>
      <c r="AE164" s="137"/>
      <c r="AF164" s="137"/>
      <c r="AG164" s="137" t="s">
        <v>127</v>
      </c>
      <c r="AH164" s="137">
        <v>5</v>
      </c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137"/>
      <c r="AV164" s="137"/>
      <c r="AW164" s="137"/>
      <c r="AX164" s="137"/>
      <c r="AY164" s="137"/>
      <c r="AZ164" s="137"/>
      <c r="BA164" s="137"/>
      <c r="BB164" s="137"/>
      <c r="BC164" s="137"/>
      <c r="BD164" s="137"/>
      <c r="BE164" s="137"/>
      <c r="BF164" s="137"/>
      <c r="BG164" s="137"/>
      <c r="BH164" s="137"/>
    </row>
    <row r="165" spans="1:60" outlineLevel="1" x14ac:dyDescent="0.2">
      <c r="A165" s="156"/>
      <c r="B165" s="157"/>
      <c r="C165" s="167" t="s">
        <v>329</v>
      </c>
      <c r="D165" s="168"/>
      <c r="E165" s="169">
        <v>44.024999999999999</v>
      </c>
      <c r="F165" s="166"/>
      <c r="G165" s="162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37"/>
      <c r="Z165" s="137"/>
      <c r="AA165" s="137"/>
      <c r="AB165" s="137"/>
      <c r="AC165" s="137"/>
      <c r="AD165" s="137"/>
      <c r="AE165" s="137"/>
      <c r="AF165" s="137"/>
      <c r="AG165" s="137" t="s">
        <v>127</v>
      </c>
      <c r="AH165" s="137">
        <v>4</v>
      </c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137"/>
      <c r="AV165" s="137"/>
      <c r="AW165" s="137"/>
      <c r="AX165" s="137"/>
      <c r="AY165" s="137"/>
      <c r="AZ165" s="137"/>
      <c r="BA165" s="137"/>
      <c r="BB165" s="137"/>
      <c r="BC165" s="137"/>
      <c r="BD165" s="137"/>
      <c r="BE165" s="137"/>
      <c r="BF165" s="137"/>
      <c r="BG165" s="137"/>
      <c r="BH165" s="137"/>
    </row>
    <row r="166" spans="1:60" outlineLevel="1" x14ac:dyDescent="0.2">
      <c r="A166" s="156"/>
      <c r="B166" s="157"/>
      <c r="C166" s="167" t="s">
        <v>205</v>
      </c>
      <c r="D166" s="168"/>
      <c r="E166" s="169"/>
      <c r="F166" s="166"/>
      <c r="G166" s="162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37"/>
      <c r="Z166" s="137"/>
      <c r="AA166" s="137"/>
      <c r="AB166" s="137"/>
      <c r="AC166" s="137"/>
      <c r="AD166" s="137"/>
      <c r="AE166" s="137"/>
      <c r="AF166" s="137"/>
      <c r="AG166" s="137" t="s">
        <v>127</v>
      </c>
      <c r="AH166" s="137">
        <v>4</v>
      </c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137"/>
      <c r="AV166" s="137"/>
      <c r="AW166" s="137"/>
      <c r="AX166" s="137"/>
      <c r="AY166" s="137"/>
      <c r="AZ166" s="137"/>
      <c r="BA166" s="137"/>
      <c r="BB166" s="137"/>
      <c r="BC166" s="137"/>
      <c r="BD166" s="137"/>
      <c r="BE166" s="137"/>
      <c r="BF166" s="137"/>
      <c r="BG166" s="137"/>
      <c r="BH166" s="137"/>
    </row>
    <row r="167" spans="1:60" outlineLevel="1" x14ac:dyDescent="0.2">
      <c r="A167" s="156">
        <v>71</v>
      </c>
      <c r="B167" s="157" t="s">
        <v>192</v>
      </c>
      <c r="C167" s="158" t="s">
        <v>193</v>
      </c>
      <c r="D167" s="159" t="s">
        <v>148</v>
      </c>
      <c r="E167" s="160">
        <v>88.05</v>
      </c>
      <c r="F167" s="161"/>
      <c r="G167" s="162">
        <f>ROUND(E167*F167,2)</f>
        <v>0</v>
      </c>
      <c r="H167" s="141"/>
      <c r="I167" s="140">
        <f>ROUND(E167*H167,2)</f>
        <v>0</v>
      </c>
      <c r="J167" s="141"/>
      <c r="K167" s="140">
        <f>ROUND(E167*J167,2)</f>
        <v>0</v>
      </c>
      <c r="L167" s="140">
        <v>21</v>
      </c>
      <c r="M167" s="140">
        <f>G167*(1+L167/100)</f>
        <v>0</v>
      </c>
      <c r="N167" s="140">
        <v>0</v>
      </c>
      <c r="O167" s="140">
        <f>ROUND(E167*N167,2)</f>
        <v>0</v>
      </c>
      <c r="P167" s="140">
        <v>0</v>
      </c>
      <c r="Q167" s="140">
        <f>ROUND(E167*P167,2)</f>
        <v>0</v>
      </c>
      <c r="R167" s="140"/>
      <c r="S167" s="140" t="s">
        <v>118</v>
      </c>
      <c r="T167" s="140" t="s">
        <v>118</v>
      </c>
      <c r="U167" s="140">
        <v>2.8260000000000001</v>
      </c>
      <c r="V167" s="140">
        <f>ROUND(E167*U167,2)</f>
        <v>248.83</v>
      </c>
      <c r="W167" s="140"/>
      <c r="X167" s="140" t="s">
        <v>124</v>
      </c>
      <c r="Y167" s="137"/>
      <c r="Z167" s="137"/>
      <c r="AA167" s="137"/>
      <c r="AB167" s="137"/>
      <c r="AC167" s="137"/>
      <c r="AD167" s="137"/>
      <c r="AE167" s="137"/>
      <c r="AF167" s="137"/>
      <c r="AG167" s="137" t="s">
        <v>125</v>
      </c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137"/>
      <c r="AV167" s="137"/>
      <c r="AW167" s="137"/>
      <c r="AX167" s="137"/>
      <c r="AY167" s="137"/>
      <c r="AZ167" s="137"/>
      <c r="BA167" s="137"/>
      <c r="BB167" s="137"/>
      <c r="BC167" s="137"/>
      <c r="BD167" s="137"/>
      <c r="BE167" s="137"/>
      <c r="BF167" s="137"/>
      <c r="BG167" s="137"/>
      <c r="BH167" s="137"/>
    </row>
    <row r="168" spans="1:60" outlineLevel="1" x14ac:dyDescent="0.2">
      <c r="A168" s="156"/>
      <c r="B168" s="157"/>
      <c r="C168" s="163" t="s">
        <v>330</v>
      </c>
      <c r="D168" s="164"/>
      <c r="E168" s="165">
        <v>88.05</v>
      </c>
      <c r="F168" s="166"/>
      <c r="G168" s="162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37"/>
      <c r="Z168" s="137"/>
      <c r="AA168" s="137"/>
      <c r="AB168" s="137"/>
      <c r="AC168" s="137"/>
      <c r="AD168" s="137"/>
      <c r="AE168" s="137"/>
      <c r="AF168" s="137"/>
      <c r="AG168" s="137" t="s">
        <v>127</v>
      </c>
      <c r="AH168" s="137">
        <v>5</v>
      </c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137"/>
      <c r="AV168" s="137"/>
      <c r="AW168" s="137"/>
      <c r="AX168" s="137"/>
      <c r="AY168" s="137"/>
      <c r="AZ168" s="137"/>
      <c r="BA168" s="137"/>
      <c r="BB168" s="137"/>
      <c r="BC168" s="137"/>
      <c r="BD168" s="137"/>
      <c r="BE168" s="137"/>
      <c r="BF168" s="137"/>
      <c r="BG168" s="137"/>
      <c r="BH168" s="137"/>
    </row>
    <row r="169" spans="1:60" outlineLevel="1" x14ac:dyDescent="0.2">
      <c r="A169" s="156">
        <v>72</v>
      </c>
      <c r="B169" s="157" t="s">
        <v>194</v>
      </c>
      <c r="C169" s="158" t="s">
        <v>195</v>
      </c>
      <c r="D169" s="159" t="s">
        <v>148</v>
      </c>
      <c r="E169" s="160">
        <v>88.05</v>
      </c>
      <c r="F169" s="161"/>
      <c r="G169" s="162">
        <f>ROUND(E169*F169,2)</f>
        <v>0</v>
      </c>
      <c r="H169" s="141"/>
      <c r="I169" s="140">
        <f>ROUND(E169*H169,2)</f>
        <v>0</v>
      </c>
      <c r="J169" s="141"/>
      <c r="K169" s="140">
        <f>ROUND(E169*J169,2)</f>
        <v>0</v>
      </c>
      <c r="L169" s="140">
        <v>21</v>
      </c>
      <c r="M169" s="140">
        <f>G169*(1+L169/100)</f>
        <v>0</v>
      </c>
      <c r="N169" s="140">
        <v>0</v>
      </c>
      <c r="O169" s="140">
        <f>ROUND(E169*N169,2)</f>
        <v>0</v>
      </c>
      <c r="P169" s="140">
        <v>0</v>
      </c>
      <c r="Q169" s="140">
        <f>ROUND(E169*P169,2)</f>
        <v>0</v>
      </c>
      <c r="R169" s="140"/>
      <c r="S169" s="140" t="s">
        <v>118</v>
      </c>
      <c r="T169" s="140" t="s">
        <v>118</v>
      </c>
      <c r="U169" s="140">
        <v>0.21</v>
      </c>
      <c r="V169" s="140">
        <f>ROUND(E169*U169,2)</f>
        <v>18.489999999999998</v>
      </c>
      <c r="W169" s="140"/>
      <c r="X169" s="140" t="s">
        <v>124</v>
      </c>
      <c r="Y169" s="137"/>
      <c r="Z169" s="137"/>
      <c r="AA169" s="137"/>
      <c r="AB169" s="137"/>
      <c r="AC169" s="137"/>
      <c r="AD169" s="137"/>
      <c r="AE169" s="137"/>
      <c r="AF169" s="137"/>
      <c r="AG169" s="137" t="s">
        <v>125</v>
      </c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137"/>
      <c r="AV169" s="137"/>
      <c r="AW169" s="137"/>
      <c r="AX169" s="137"/>
      <c r="AY169" s="137"/>
      <c r="AZ169" s="137"/>
      <c r="BA169" s="137"/>
      <c r="BB169" s="137"/>
      <c r="BC169" s="137"/>
      <c r="BD169" s="137"/>
      <c r="BE169" s="137"/>
      <c r="BF169" s="137"/>
      <c r="BG169" s="137"/>
      <c r="BH169" s="137"/>
    </row>
    <row r="170" spans="1:60" outlineLevel="1" x14ac:dyDescent="0.2">
      <c r="A170" s="156"/>
      <c r="B170" s="157"/>
      <c r="C170" s="163" t="s">
        <v>330</v>
      </c>
      <c r="D170" s="164"/>
      <c r="E170" s="165">
        <v>88.05</v>
      </c>
      <c r="F170" s="166"/>
      <c r="G170" s="162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37"/>
      <c r="Z170" s="137"/>
      <c r="AA170" s="137"/>
      <c r="AB170" s="137"/>
      <c r="AC170" s="137"/>
      <c r="AD170" s="137"/>
      <c r="AE170" s="137"/>
      <c r="AF170" s="137"/>
      <c r="AG170" s="137" t="s">
        <v>127</v>
      </c>
      <c r="AH170" s="137">
        <v>5</v>
      </c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137"/>
      <c r="AV170" s="137"/>
      <c r="AW170" s="137"/>
      <c r="AX170" s="137"/>
      <c r="AY170" s="137"/>
      <c r="AZ170" s="137"/>
      <c r="BA170" s="137"/>
      <c r="BB170" s="137"/>
      <c r="BC170" s="137"/>
      <c r="BD170" s="137"/>
      <c r="BE170" s="137"/>
      <c r="BF170" s="137"/>
      <c r="BG170" s="137"/>
      <c r="BH170" s="137"/>
    </row>
    <row r="171" spans="1:60" x14ac:dyDescent="0.2">
      <c r="A171" s="149" t="s">
        <v>112</v>
      </c>
      <c r="B171" s="150" t="s">
        <v>85</v>
      </c>
      <c r="C171" s="151" t="s">
        <v>29</v>
      </c>
      <c r="D171" s="152"/>
      <c r="E171" s="153"/>
      <c r="F171" s="154"/>
      <c r="G171" s="155">
        <f>SUMIF(AG172:AG173,"&lt;&gt;NOR",G172:G173)</f>
        <v>0</v>
      </c>
      <c r="H171" s="142"/>
      <c r="I171" s="142">
        <f>SUM(I172:I173)</f>
        <v>0</v>
      </c>
      <c r="J171" s="142"/>
      <c r="K171" s="142">
        <f>SUM(K172:K173)</f>
        <v>0</v>
      </c>
      <c r="L171" s="142"/>
      <c r="M171" s="142">
        <f>SUM(M172:M173)</f>
        <v>0</v>
      </c>
      <c r="N171" s="142"/>
      <c r="O171" s="142">
        <f>SUM(O172:O173)</f>
        <v>0</v>
      </c>
      <c r="P171" s="142"/>
      <c r="Q171" s="142">
        <f>SUM(Q172:Q173)</f>
        <v>0</v>
      </c>
      <c r="R171" s="142"/>
      <c r="S171" s="142"/>
      <c r="T171" s="142"/>
      <c r="U171" s="142"/>
      <c r="V171" s="142">
        <f>SUM(V172:V173)</f>
        <v>0</v>
      </c>
      <c r="W171" s="142"/>
      <c r="X171" s="142"/>
      <c r="AG171" t="s">
        <v>113</v>
      </c>
    </row>
    <row r="172" spans="1:60" ht="22.5" outlineLevel="1" x14ac:dyDescent="0.2">
      <c r="A172" s="156">
        <v>73</v>
      </c>
      <c r="B172" s="157" t="s">
        <v>331</v>
      </c>
      <c r="C172" s="158" t="s">
        <v>332</v>
      </c>
      <c r="D172" s="159" t="s">
        <v>333</v>
      </c>
      <c r="E172" s="160">
        <v>2.5</v>
      </c>
      <c r="F172" s="161"/>
      <c r="G172" s="162">
        <f>ROUND(E172*F172,2)</f>
        <v>0</v>
      </c>
      <c r="H172" s="141"/>
      <c r="I172" s="140">
        <f>ROUND(E172*H172,2)</f>
        <v>0</v>
      </c>
      <c r="J172" s="141"/>
      <c r="K172" s="140">
        <f>ROUND(E172*J172,2)</f>
        <v>0</v>
      </c>
      <c r="L172" s="140">
        <v>21</v>
      </c>
      <c r="M172" s="140">
        <f>G172*(1+L172/100)</f>
        <v>0</v>
      </c>
      <c r="N172" s="140">
        <v>0</v>
      </c>
      <c r="O172" s="140">
        <f>ROUND(E172*N172,2)</f>
        <v>0</v>
      </c>
      <c r="P172" s="140">
        <v>0</v>
      </c>
      <c r="Q172" s="140">
        <f>ROUND(E172*P172,2)</f>
        <v>0</v>
      </c>
      <c r="R172" s="140"/>
      <c r="S172" s="140" t="s">
        <v>118</v>
      </c>
      <c r="T172" s="140" t="s">
        <v>236</v>
      </c>
      <c r="U172" s="140">
        <v>0</v>
      </c>
      <c r="V172" s="140">
        <f>ROUND(E172*U172,2)</f>
        <v>0</v>
      </c>
      <c r="W172" s="140"/>
      <c r="X172" s="140" t="s">
        <v>334</v>
      </c>
      <c r="Y172" s="137"/>
      <c r="Z172" s="137"/>
      <c r="AA172" s="137"/>
      <c r="AB172" s="137"/>
      <c r="AC172" s="137"/>
      <c r="AD172" s="137"/>
      <c r="AE172" s="137"/>
      <c r="AF172" s="137"/>
      <c r="AG172" s="137" t="s">
        <v>335</v>
      </c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137"/>
      <c r="AV172" s="137"/>
      <c r="AW172" s="137"/>
      <c r="AX172" s="137"/>
      <c r="AY172" s="137"/>
      <c r="AZ172" s="137"/>
      <c r="BA172" s="137"/>
      <c r="BB172" s="137"/>
      <c r="BC172" s="137"/>
      <c r="BD172" s="137"/>
      <c r="BE172" s="137"/>
      <c r="BF172" s="137"/>
      <c r="BG172" s="137"/>
      <c r="BH172" s="137"/>
    </row>
    <row r="173" spans="1:60" outlineLevel="1" x14ac:dyDescent="0.2">
      <c r="A173" s="156">
        <v>74</v>
      </c>
      <c r="B173" s="157" t="s">
        <v>336</v>
      </c>
      <c r="C173" s="158" t="s">
        <v>337</v>
      </c>
      <c r="D173" s="159" t="s">
        <v>333</v>
      </c>
      <c r="E173" s="160">
        <v>1</v>
      </c>
      <c r="F173" s="161"/>
      <c r="G173" s="162">
        <f>ROUND(E173*F173,2)</f>
        <v>0</v>
      </c>
      <c r="H173" s="141"/>
      <c r="I173" s="140">
        <f>ROUND(E173*H173,2)</f>
        <v>0</v>
      </c>
      <c r="J173" s="141"/>
      <c r="K173" s="140">
        <f>ROUND(E173*J173,2)</f>
        <v>0</v>
      </c>
      <c r="L173" s="140">
        <v>21</v>
      </c>
      <c r="M173" s="140">
        <f>G173*(1+L173/100)</f>
        <v>0</v>
      </c>
      <c r="N173" s="140">
        <v>0</v>
      </c>
      <c r="O173" s="140">
        <f>ROUND(E173*N173,2)</f>
        <v>0</v>
      </c>
      <c r="P173" s="140">
        <v>0</v>
      </c>
      <c r="Q173" s="140">
        <f>ROUND(E173*P173,2)</f>
        <v>0</v>
      </c>
      <c r="R173" s="140"/>
      <c r="S173" s="140" t="s">
        <v>159</v>
      </c>
      <c r="T173" s="140" t="s">
        <v>236</v>
      </c>
      <c r="U173" s="140">
        <v>0</v>
      </c>
      <c r="V173" s="140">
        <f>ROUND(E173*U173,2)</f>
        <v>0</v>
      </c>
      <c r="W173" s="140"/>
      <c r="X173" s="140" t="s">
        <v>334</v>
      </c>
      <c r="Y173" s="137"/>
      <c r="Z173" s="137"/>
      <c r="AA173" s="137"/>
      <c r="AB173" s="137"/>
      <c r="AC173" s="137"/>
      <c r="AD173" s="137"/>
      <c r="AE173" s="137"/>
      <c r="AF173" s="137"/>
      <c r="AG173" s="137" t="s">
        <v>338</v>
      </c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137"/>
      <c r="AV173" s="137"/>
      <c r="AW173" s="137"/>
      <c r="AX173" s="137"/>
      <c r="AY173" s="137"/>
      <c r="AZ173" s="137"/>
      <c r="BA173" s="137"/>
      <c r="BB173" s="137"/>
      <c r="BC173" s="137"/>
      <c r="BD173" s="137"/>
      <c r="BE173" s="137"/>
      <c r="BF173" s="137"/>
      <c r="BG173" s="137"/>
      <c r="BH173" s="137"/>
    </row>
    <row r="174" spans="1:60" x14ac:dyDescent="0.2">
      <c r="A174" s="146"/>
      <c r="B174" s="147"/>
      <c r="C174" s="170"/>
      <c r="D174" s="148"/>
      <c r="E174" s="171"/>
      <c r="F174" s="171"/>
      <c r="G174" s="17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AE174">
        <v>15</v>
      </c>
      <c r="AF174">
        <v>21</v>
      </c>
    </row>
    <row r="175" spans="1:60" x14ac:dyDescent="0.2">
      <c r="A175" s="173"/>
      <c r="B175" s="174" t="s">
        <v>31</v>
      </c>
      <c r="C175" s="175"/>
      <c r="D175" s="176"/>
      <c r="E175" s="177"/>
      <c r="F175" s="177"/>
      <c r="G175" s="178">
        <f>G8+G10+G13+G19+G22+G24+G40+G53+G86+G113+G129+G136+G147+G157+G162+G171</f>
        <v>0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AE175">
        <f>SUMIF(L7:L173,AE174,G7:G173)</f>
        <v>0</v>
      </c>
      <c r="AF175">
        <f>SUMIF(L7:L173,AF174,G7:G173)</f>
        <v>0</v>
      </c>
      <c r="AG175" t="s">
        <v>339</v>
      </c>
    </row>
    <row r="176" spans="1:60" x14ac:dyDescent="0.2">
      <c r="A176" s="3"/>
      <c r="B176" s="4"/>
      <c r="C176" s="143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33" x14ac:dyDescent="0.2">
      <c r="A177" s="3"/>
      <c r="B177" s="4"/>
      <c r="C177" s="143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33" x14ac:dyDescent="0.2">
      <c r="A178" s="256" t="s">
        <v>340</v>
      </c>
      <c r="B178" s="256"/>
      <c r="C178" s="257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33" x14ac:dyDescent="0.2">
      <c r="A179" s="237"/>
      <c r="B179" s="238"/>
      <c r="C179" s="239"/>
      <c r="D179" s="238"/>
      <c r="E179" s="238"/>
      <c r="F179" s="238"/>
      <c r="G179" s="240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AG179" t="s">
        <v>341</v>
      </c>
    </row>
    <row r="180" spans="1:33" x14ac:dyDescent="0.2">
      <c r="A180" s="241"/>
      <c r="B180" s="242"/>
      <c r="C180" s="243"/>
      <c r="D180" s="242"/>
      <c r="E180" s="242"/>
      <c r="F180" s="242"/>
      <c r="G180" s="24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33" x14ac:dyDescent="0.2">
      <c r="A181" s="241"/>
      <c r="B181" s="242"/>
      <c r="C181" s="243"/>
      <c r="D181" s="242"/>
      <c r="E181" s="242"/>
      <c r="F181" s="242"/>
      <c r="G181" s="24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33" x14ac:dyDescent="0.2">
      <c r="A182" s="241"/>
      <c r="B182" s="242"/>
      <c r="C182" s="243"/>
      <c r="D182" s="242"/>
      <c r="E182" s="242"/>
      <c r="F182" s="242"/>
      <c r="G182" s="24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33" x14ac:dyDescent="0.2">
      <c r="A183" s="245"/>
      <c r="B183" s="246"/>
      <c r="C183" s="247"/>
      <c r="D183" s="246"/>
      <c r="E183" s="246"/>
      <c r="F183" s="246"/>
      <c r="G183" s="248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33" x14ac:dyDescent="0.2">
      <c r="A184" s="3"/>
      <c r="B184" s="4"/>
      <c r="C184" s="143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33" x14ac:dyDescent="0.2">
      <c r="C185" s="144"/>
      <c r="D185" s="10"/>
      <c r="AG185" t="s">
        <v>342</v>
      </c>
    </row>
    <row r="186" spans="1:33" x14ac:dyDescent="0.2">
      <c r="D186" s="10"/>
    </row>
    <row r="187" spans="1:33" x14ac:dyDescent="0.2">
      <c r="D187" s="10"/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c1Q+zoYuECbhYpdQLRfCTAsBlesIB/eiGgHidPS3flErhrSM3fTjZ18GhqGOwUmZ/5SJX0lIxmRIjViztQfAQ==" saltValue="LwTWTh8w8Pim9j1mmS/Q6g==" spinCount="100000" sheet="1"/>
  <mergeCells count="6">
    <mergeCell ref="A179:G183"/>
    <mergeCell ref="A1:G1"/>
    <mergeCell ref="C2:G2"/>
    <mergeCell ref="C3:G3"/>
    <mergeCell ref="C4:G4"/>
    <mergeCell ref="A178:C17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04 v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'04 v Pol'!Názvy_tisku</vt:lpstr>
      <vt:lpstr>oadresa</vt:lpstr>
      <vt:lpstr>Stavba!Objednatel</vt:lpstr>
      <vt:lpstr>Stavba!Objekt</vt:lpstr>
      <vt:lpstr>'04 v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Janoušek Václav</dc:creator>
  <cp:lastModifiedBy>Radomír Drozd</cp:lastModifiedBy>
  <cp:lastPrinted>2014-02-28T09:52:57Z</cp:lastPrinted>
  <dcterms:created xsi:type="dcterms:W3CDTF">2009-04-08T07:15:50Z</dcterms:created>
  <dcterms:modified xsi:type="dcterms:W3CDTF">2019-05-07T06:50:45Z</dcterms:modified>
</cp:coreProperties>
</file>