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tavby\Stavební akce mimo program 2021\SKM Oprava fasády a výměna oken\PD\Finál\SEVER\"/>
    </mc:Choice>
  </mc:AlternateContent>
  <bookViews>
    <workbookView xWindow="0" yWindow="0" windowWidth="23040" windowHeight="10632" activeTab="4"/>
  </bookViews>
  <sheets>
    <sheet name="Stavba" sheetId="1" r:id="rId1"/>
    <sheet name="VzorPolozky" sheetId="10" state="hidden" r:id="rId2"/>
    <sheet name="513 Asever ON Pol" sheetId="12" r:id="rId3"/>
    <sheet name="513 Asever S Pol" sheetId="13" r:id="rId4"/>
    <sheet name="513 Asever S P1" sheetId="14" r:id="rId5"/>
  </sheets>
  <externalReferences>
    <externalReference r:id="rId6"/>
  </externalReferences>
  <definedNames>
    <definedName name="CelkemDPHVypocet" localSheetId="0">Stavba!$H$44</definedName>
    <definedName name="CenaCelkem">Stavba!$G$29</definedName>
    <definedName name="CenaCelkemBezDPH">Stavba!$G$28</definedName>
    <definedName name="CenaCelkemVypocet" localSheetId="0">Stavba!$I$44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'513 Asever ON Pol'!$1:$7</definedName>
    <definedName name="_xlnm.Print_Titles" localSheetId="4">'513 Asever S P1'!$1:$7</definedName>
    <definedName name="_xlnm.Print_Titles" localSheetId="3">'513 Asever S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'513 Asever ON Pol'!$A$1:$X$24</definedName>
    <definedName name="_xlnm.Print_Area" localSheetId="4">'513 Asever S P1'!$A$1:$X$90</definedName>
    <definedName name="_xlnm.Print_Area" localSheetId="3">'513 Asever S Pol'!$A$1:$X$136</definedName>
    <definedName name="_xlnm.Print_Area" localSheetId="0">Stavba!$A$1:$J$63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Stavba!$F$44</definedName>
    <definedName name="ZakladDPHZakl">Stavba!$G$25</definedName>
    <definedName name="ZakladDPHZaklVypocet" localSheetId="0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K8" i="14" l="1"/>
  <c r="V8" i="14"/>
  <c r="G9" i="14"/>
  <c r="G8" i="14" s="1"/>
  <c r="I9" i="14"/>
  <c r="K9" i="14"/>
  <c r="O9" i="14"/>
  <c r="O8" i="14" s="1"/>
  <c r="Q9" i="14"/>
  <c r="V9" i="14"/>
  <c r="G11" i="14"/>
  <c r="M11" i="14" s="1"/>
  <c r="I11" i="14"/>
  <c r="K11" i="14"/>
  <c r="O11" i="14"/>
  <c r="Q11" i="14"/>
  <c r="V11" i="14"/>
  <c r="G13" i="14"/>
  <c r="M13" i="14" s="1"/>
  <c r="I13" i="14"/>
  <c r="I8" i="14" s="1"/>
  <c r="K13" i="14"/>
  <c r="O13" i="14"/>
  <c r="Q13" i="14"/>
  <c r="Q8" i="14" s="1"/>
  <c r="V13" i="14"/>
  <c r="K15" i="14"/>
  <c r="V15" i="14"/>
  <c r="G16" i="14"/>
  <c r="I16" i="14"/>
  <c r="K16" i="14"/>
  <c r="M16" i="14"/>
  <c r="O16" i="14"/>
  <c r="Q16" i="14"/>
  <c r="V16" i="14"/>
  <c r="G18" i="14"/>
  <c r="I18" i="14"/>
  <c r="K18" i="14"/>
  <c r="O18" i="14"/>
  <c r="O15" i="14" s="1"/>
  <c r="Q18" i="14"/>
  <c r="V18" i="14"/>
  <c r="G20" i="14"/>
  <c r="M20" i="14" s="1"/>
  <c r="I20" i="14"/>
  <c r="I15" i="14" s="1"/>
  <c r="K20" i="14"/>
  <c r="O20" i="14"/>
  <c r="Q20" i="14"/>
  <c r="Q15" i="14" s="1"/>
  <c r="V20" i="14"/>
  <c r="G23" i="14"/>
  <c r="M23" i="14" s="1"/>
  <c r="I23" i="14"/>
  <c r="K23" i="14"/>
  <c r="O23" i="14"/>
  <c r="Q23" i="14"/>
  <c r="V23" i="14"/>
  <c r="G25" i="14"/>
  <c r="I25" i="14"/>
  <c r="K25" i="14"/>
  <c r="O25" i="14"/>
  <c r="O22" i="14" s="1"/>
  <c r="Q25" i="14"/>
  <c r="V25" i="14"/>
  <c r="G27" i="14"/>
  <c r="M27" i="14" s="1"/>
  <c r="I27" i="14"/>
  <c r="I22" i="14" s="1"/>
  <c r="K27" i="14"/>
  <c r="O27" i="14"/>
  <c r="Q27" i="14"/>
  <c r="Q22" i="14" s="1"/>
  <c r="V27" i="14"/>
  <c r="G29" i="14"/>
  <c r="M29" i="14" s="1"/>
  <c r="I29" i="14"/>
  <c r="K29" i="14"/>
  <c r="K22" i="14" s="1"/>
  <c r="O29" i="14"/>
  <c r="Q29" i="14"/>
  <c r="V29" i="14"/>
  <c r="V22" i="14" s="1"/>
  <c r="G31" i="14"/>
  <c r="I31" i="14"/>
  <c r="K31" i="14"/>
  <c r="M31" i="14"/>
  <c r="O31" i="14"/>
  <c r="Q31" i="14"/>
  <c r="V31" i="14"/>
  <c r="G33" i="14"/>
  <c r="M33" i="14" s="1"/>
  <c r="I33" i="14"/>
  <c r="K33" i="14"/>
  <c r="O33" i="14"/>
  <c r="Q33" i="14"/>
  <c r="V33" i="14"/>
  <c r="G35" i="14"/>
  <c r="M35" i="14" s="1"/>
  <c r="I35" i="14"/>
  <c r="K35" i="14"/>
  <c r="O35" i="14"/>
  <c r="Q35" i="14"/>
  <c r="V35" i="14"/>
  <c r="G37" i="14"/>
  <c r="M37" i="14" s="1"/>
  <c r="I37" i="14"/>
  <c r="K37" i="14"/>
  <c r="O37" i="14"/>
  <c r="Q37" i="14"/>
  <c r="V37" i="14"/>
  <c r="G39" i="14"/>
  <c r="M39" i="14" s="1"/>
  <c r="I39" i="14"/>
  <c r="K39" i="14"/>
  <c r="O39" i="14"/>
  <c r="Q39" i="14"/>
  <c r="V39" i="14"/>
  <c r="G42" i="14"/>
  <c r="M42" i="14" s="1"/>
  <c r="I42" i="14"/>
  <c r="I41" i="14" s="1"/>
  <c r="K42" i="14"/>
  <c r="O42" i="14"/>
  <c r="Q42" i="14"/>
  <c r="Q41" i="14" s="1"/>
  <c r="V42" i="14"/>
  <c r="G44" i="14"/>
  <c r="M44" i="14" s="1"/>
  <c r="I44" i="14"/>
  <c r="K44" i="14"/>
  <c r="K41" i="14" s="1"/>
  <c r="O44" i="14"/>
  <c r="Q44" i="14"/>
  <c r="V44" i="14"/>
  <c r="V41" i="14" s="1"/>
  <c r="G46" i="14"/>
  <c r="M46" i="14" s="1"/>
  <c r="I46" i="14"/>
  <c r="K46" i="14"/>
  <c r="O46" i="14"/>
  <c r="Q46" i="14"/>
  <c r="V46" i="14"/>
  <c r="G48" i="14"/>
  <c r="M48" i="14" s="1"/>
  <c r="I48" i="14"/>
  <c r="K48" i="14"/>
  <c r="O48" i="14"/>
  <c r="O41" i="14" s="1"/>
  <c r="Q48" i="14"/>
  <c r="V48" i="14"/>
  <c r="G50" i="14"/>
  <c r="M50" i="14" s="1"/>
  <c r="I50" i="14"/>
  <c r="K50" i="14"/>
  <c r="O50" i="14"/>
  <c r="Q50" i="14"/>
  <c r="V50" i="14"/>
  <c r="G52" i="14"/>
  <c r="M52" i="14" s="1"/>
  <c r="I52" i="14"/>
  <c r="K52" i="14"/>
  <c r="O52" i="14"/>
  <c r="Q52" i="14"/>
  <c r="V52" i="14"/>
  <c r="G54" i="14"/>
  <c r="I54" i="14"/>
  <c r="K54" i="14"/>
  <c r="M54" i="14"/>
  <c r="O54" i="14"/>
  <c r="Q54" i="14"/>
  <c r="V54" i="14"/>
  <c r="G58" i="14"/>
  <c r="M58" i="14" s="1"/>
  <c r="I58" i="14"/>
  <c r="K58" i="14"/>
  <c r="O58" i="14"/>
  <c r="Q58" i="14"/>
  <c r="V58" i="14"/>
  <c r="I60" i="14"/>
  <c r="O60" i="14"/>
  <c r="Q60" i="14"/>
  <c r="G61" i="14"/>
  <c r="M61" i="14" s="1"/>
  <c r="I61" i="14"/>
  <c r="K61" i="14"/>
  <c r="K60" i="14" s="1"/>
  <c r="O61" i="14"/>
  <c r="Q61" i="14"/>
  <c r="V61" i="14"/>
  <c r="V60" i="14" s="1"/>
  <c r="G63" i="14"/>
  <c r="M63" i="14" s="1"/>
  <c r="I63" i="14"/>
  <c r="K63" i="14"/>
  <c r="O63" i="14"/>
  <c r="Q63" i="14"/>
  <c r="V63" i="14"/>
  <c r="K64" i="14"/>
  <c r="O64" i="14"/>
  <c r="V64" i="14"/>
  <c r="G65" i="14"/>
  <c r="M65" i="14" s="1"/>
  <c r="M64" i="14" s="1"/>
  <c r="I65" i="14"/>
  <c r="I64" i="14" s="1"/>
  <c r="K65" i="14"/>
  <c r="O65" i="14"/>
  <c r="Q65" i="14"/>
  <c r="Q64" i="14" s="1"/>
  <c r="V65" i="14"/>
  <c r="V67" i="14"/>
  <c r="G68" i="14"/>
  <c r="M68" i="14" s="1"/>
  <c r="I68" i="14"/>
  <c r="K68" i="14"/>
  <c r="O68" i="14"/>
  <c r="Q68" i="14"/>
  <c r="V68" i="14"/>
  <c r="G69" i="14"/>
  <c r="I69" i="14"/>
  <c r="K69" i="14"/>
  <c r="O69" i="14"/>
  <c r="O67" i="14" s="1"/>
  <c r="Q69" i="14"/>
  <c r="V69" i="14"/>
  <c r="G70" i="14"/>
  <c r="M70" i="14" s="1"/>
  <c r="I70" i="14"/>
  <c r="I67" i="14" s="1"/>
  <c r="K70" i="14"/>
  <c r="O70" i="14"/>
  <c r="Q70" i="14"/>
  <c r="Q67" i="14" s="1"/>
  <c r="V70" i="14"/>
  <c r="G71" i="14"/>
  <c r="M71" i="14" s="1"/>
  <c r="I71" i="14"/>
  <c r="K71" i="14"/>
  <c r="K67" i="14" s="1"/>
  <c r="O71" i="14"/>
  <c r="Q71" i="14"/>
  <c r="V71" i="14"/>
  <c r="G72" i="14"/>
  <c r="I72" i="14"/>
  <c r="K72" i="14"/>
  <c r="M72" i="14"/>
  <c r="O72" i="14"/>
  <c r="Q72" i="14"/>
  <c r="V72" i="14"/>
  <c r="G73" i="14"/>
  <c r="M73" i="14" s="1"/>
  <c r="I73" i="14"/>
  <c r="K73" i="14"/>
  <c r="O73" i="14"/>
  <c r="Q73" i="14"/>
  <c r="V73" i="14"/>
  <c r="G74" i="14"/>
  <c r="M74" i="14" s="1"/>
  <c r="I74" i="14"/>
  <c r="K74" i="14"/>
  <c r="O74" i="14"/>
  <c r="Q74" i="14"/>
  <c r="V74" i="14"/>
  <c r="I75" i="14"/>
  <c r="K75" i="14"/>
  <c r="O75" i="14"/>
  <c r="Q75" i="14"/>
  <c r="V75" i="14"/>
  <c r="G76" i="14"/>
  <c r="G75" i="14" s="1"/>
  <c r="I76" i="14"/>
  <c r="K76" i="14"/>
  <c r="O76" i="14"/>
  <c r="Q76" i="14"/>
  <c r="V76" i="14"/>
  <c r="K77" i="14"/>
  <c r="O77" i="14"/>
  <c r="V77" i="14"/>
  <c r="G78" i="14"/>
  <c r="M78" i="14" s="1"/>
  <c r="M77" i="14" s="1"/>
  <c r="I78" i="14"/>
  <c r="I77" i="14" s="1"/>
  <c r="K78" i="14"/>
  <c r="O78" i="14"/>
  <c r="Q78" i="14"/>
  <c r="Q77" i="14" s="1"/>
  <c r="V78" i="14"/>
  <c r="AE80" i="14"/>
  <c r="F42" i="1" s="1"/>
  <c r="K8" i="13"/>
  <c r="V8" i="13"/>
  <c r="G9" i="13"/>
  <c r="M9" i="13" s="1"/>
  <c r="I9" i="13"/>
  <c r="I8" i="13" s="1"/>
  <c r="K9" i="13"/>
  <c r="O9" i="13"/>
  <c r="O8" i="13" s="1"/>
  <c r="Q9" i="13"/>
  <c r="V9" i="13"/>
  <c r="G11" i="13"/>
  <c r="I11" i="13"/>
  <c r="K11" i="13"/>
  <c r="O11" i="13"/>
  <c r="Q11" i="13"/>
  <c r="Q8" i="13" s="1"/>
  <c r="V11" i="13"/>
  <c r="G13" i="13"/>
  <c r="I13" i="13"/>
  <c r="K13" i="13"/>
  <c r="M13" i="13"/>
  <c r="O13" i="13"/>
  <c r="Q13" i="13"/>
  <c r="V13" i="13"/>
  <c r="K15" i="13"/>
  <c r="V15" i="13"/>
  <c r="G16" i="13"/>
  <c r="M16" i="13" s="1"/>
  <c r="I16" i="13"/>
  <c r="I15" i="13" s="1"/>
  <c r="K16" i="13"/>
  <c r="O16" i="13"/>
  <c r="Q16" i="13"/>
  <c r="Q15" i="13" s="1"/>
  <c r="V16" i="13"/>
  <c r="G18" i="13"/>
  <c r="I18" i="13"/>
  <c r="K18" i="13"/>
  <c r="O18" i="13"/>
  <c r="O15" i="13" s="1"/>
  <c r="Q18" i="13"/>
  <c r="V18" i="13"/>
  <c r="G20" i="13"/>
  <c r="I20" i="13"/>
  <c r="K20" i="13"/>
  <c r="M20" i="13"/>
  <c r="O20" i="13"/>
  <c r="Q20" i="13"/>
  <c r="V20" i="13"/>
  <c r="G23" i="13"/>
  <c r="M23" i="13" s="1"/>
  <c r="I23" i="13"/>
  <c r="I22" i="13" s="1"/>
  <c r="K23" i="13"/>
  <c r="O23" i="13"/>
  <c r="Q23" i="13"/>
  <c r="Q22" i="13" s="1"/>
  <c r="V23" i="13"/>
  <c r="G25" i="13"/>
  <c r="I25" i="13"/>
  <c r="K25" i="13"/>
  <c r="O25" i="13"/>
  <c r="O22" i="13" s="1"/>
  <c r="Q25" i="13"/>
  <c r="V25" i="13"/>
  <c r="G27" i="13"/>
  <c r="I27" i="13"/>
  <c r="K27" i="13"/>
  <c r="M27" i="13"/>
  <c r="O27" i="13"/>
  <c r="Q27" i="13"/>
  <c r="V27" i="13"/>
  <c r="G29" i="13"/>
  <c r="M29" i="13" s="1"/>
  <c r="I29" i="13"/>
  <c r="K29" i="13"/>
  <c r="K22" i="13" s="1"/>
  <c r="O29" i="13"/>
  <c r="Q29" i="13"/>
  <c r="V29" i="13"/>
  <c r="V22" i="13" s="1"/>
  <c r="G31" i="13"/>
  <c r="I31" i="13"/>
  <c r="K31" i="13"/>
  <c r="M31" i="13"/>
  <c r="O31" i="13"/>
  <c r="Q31" i="13"/>
  <c r="V31" i="13"/>
  <c r="G33" i="13"/>
  <c r="M33" i="13" s="1"/>
  <c r="I33" i="13"/>
  <c r="K33" i="13"/>
  <c r="O33" i="13"/>
  <c r="Q33" i="13"/>
  <c r="V33" i="13"/>
  <c r="G36" i="13"/>
  <c r="M36" i="13" s="1"/>
  <c r="I36" i="13"/>
  <c r="K36" i="13"/>
  <c r="O36" i="13"/>
  <c r="Q36" i="13"/>
  <c r="V36" i="13"/>
  <c r="G38" i="13"/>
  <c r="M38" i="13" s="1"/>
  <c r="I38" i="13"/>
  <c r="K38" i="13"/>
  <c r="O38" i="13"/>
  <c r="Q38" i="13"/>
  <c r="V38" i="13"/>
  <c r="G40" i="13"/>
  <c r="M40" i="13" s="1"/>
  <c r="I40" i="13"/>
  <c r="K40" i="13"/>
  <c r="O40" i="13"/>
  <c r="Q40" i="13"/>
  <c r="V40" i="13"/>
  <c r="G42" i="13"/>
  <c r="M42" i="13" s="1"/>
  <c r="I42" i="13"/>
  <c r="K42" i="13"/>
  <c r="O42" i="13"/>
  <c r="Q42" i="13"/>
  <c r="V42" i="13"/>
  <c r="G45" i="13"/>
  <c r="I45" i="13"/>
  <c r="K45" i="13"/>
  <c r="M45" i="13"/>
  <c r="O45" i="13"/>
  <c r="Q45" i="13"/>
  <c r="V45" i="13"/>
  <c r="G48" i="13"/>
  <c r="M48" i="13" s="1"/>
  <c r="I48" i="13"/>
  <c r="K48" i="13"/>
  <c r="O48" i="13"/>
  <c r="Q48" i="13"/>
  <c r="V48" i="13"/>
  <c r="G52" i="13"/>
  <c r="I52" i="13"/>
  <c r="I51" i="13" s="1"/>
  <c r="K52" i="13"/>
  <c r="K51" i="13" s="1"/>
  <c r="O52" i="13"/>
  <c r="O51" i="13" s="1"/>
  <c r="Q52" i="13"/>
  <c r="V52" i="13"/>
  <c r="V51" i="13" s="1"/>
  <c r="G57" i="13"/>
  <c r="M57" i="13" s="1"/>
  <c r="I57" i="13"/>
  <c r="K57" i="13"/>
  <c r="O57" i="13"/>
  <c r="Q57" i="13"/>
  <c r="Q51" i="13" s="1"/>
  <c r="V57" i="13"/>
  <c r="G59" i="13"/>
  <c r="M59" i="13" s="1"/>
  <c r="I59" i="13"/>
  <c r="K59" i="13"/>
  <c r="O59" i="13"/>
  <c r="Q59" i="13"/>
  <c r="V59" i="13"/>
  <c r="G62" i="13"/>
  <c r="M62" i="13" s="1"/>
  <c r="I62" i="13"/>
  <c r="K62" i="13"/>
  <c r="K61" i="13" s="1"/>
  <c r="O62" i="13"/>
  <c r="O61" i="13" s="1"/>
  <c r="Q62" i="13"/>
  <c r="Q61" i="13" s="1"/>
  <c r="V62" i="13"/>
  <c r="V61" i="13" s="1"/>
  <c r="G63" i="13"/>
  <c r="I63" i="13"/>
  <c r="I61" i="13" s="1"/>
  <c r="K63" i="13"/>
  <c r="M63" i="13"/>
  <c r="O63" i="13"/>
  <c r="Q63" i="13"/>
  <c r="V63" i="13"/>
  <c r="G65" i="13"/>
  <c r="I65" i="13"/>
  <c r="I64" i="13" s="1"/>
  <c r="K65" i="13"/>
  <c r="O65" i="13"/>
  <c r="Q65" i="13"/>
  <c r="Q64" i="13" s="1"/>
  <c r="V65" i="13"/>
  <c r="G68" i="13"/>
  <c r="M68" i="13" s="1"/>
  <c r="I68" i="13"/>
  <c r="K68" i="13"/>
  <c r="O68" i="13"/>
  <c r="O64" i="13" s="1"/>
  <c r="Q68" i="13"/>
  <c r="V68" i="13"/>
  <c r="G70" i="13"/>
  <c r="I70" i="13"/>
  <c r="K70" i="13"/>
  <c r="M70" i="13"/>
  <c r="O70" i="13"/>
  <c r="Q70" i="13"/>
  <c r="V70" i="13"/>
  <c r="G72" i="13"/>
  <c r="M72" i="13" s="1"/>
  <c r="I72" i="13"/>
  <c r="K72" i="13"/>
  <c r="K64" i="13" s="1"/>
  <c r="O72" i="13"/>
  <c r="Q72" i="13"/>
  <c r="V72" i="13"/>
  <c r="V64" i="13" s="1"/>
  <c r="G74" i="13"/>
  <c r="M74" i="13" s="1"/>
  <c r="I74" i="13"/>
  <c r="K74" i="13"/>
  <c r="O74" i="13"/>
  <c r="Q74" i="13"/>
  <c r="V74" i="13"/>
  <c r="G77" i="13"/>
  <c r="M77" i="13" s="1"/>
  <c r="I77" i="13"/>
  <c r="K77" i="13"/>
  <c r="O77" i="13"/>
  <c r="Q77" i="13"/>
  <c r="V77" i="13"/>
  <c r="G79" i="13"/>
  <c r="I79" i="13"/>
  <c r="K79" i="13"/>
  <c r="M79" i="13"/>
  <c r="O79" i="13"/>
  <c r="Q79" i="13"/>
  <c r="V79" i="13"/>
  <c r="G82" i="13"/>
  <c r="M82" i="13" s="1"/>
  <c r="I82" i="13"/>
  <c r="K82" i="13"/>
  <c r="O82" i="13"/>
  <c r="Q82" i="13"/>
  <c r="V82" i="13"/>
  <c r="G86" i="13"/>
  <c r="M86" i="13" s="1"/>
  <c r="I86" i="13"/>
  <c r="K86" i="13"/>
  <c r="O86" i="13"/>
  <c r="Q86" i="13"/>
  <c r="V86" i="13"/>
  <c r="O88" i="13"/>
  <c r="G89" i="13"/>
  <c r="I89" i="13"/>
  <c r="I88" i="13" s="1"/>
  <c r="K89" i="13"/>
  <c r="K88" i="13" s="1"/>
  <c r="M89" i="13"/>
  <c r="O89" i="13"/>
  <c r="Q89" i="13"/>
  <c r="Q88" i="13" s="1"/>
  <c r="V89" i="13"/>
  <c r="G92" i="13"/>
  <c r="M92" i="13" s="1"/>
  <c r="I92" i="13"/>
  <c r="K92" i="13"/>
  <c r="O92" i="13"/>
  <c r="Q92" i="13"/>
  <c r="V92" i="13"/>
  <c r="V88" i="13" s="1"/>
  <c r="G94" i="13"/>
  <c r="M94" i="13" s="1"/>
  <c r="I94" i="13"/>
  <c r="K94" i="13"/>
  <c r="K93" i="13" s="1"/>
  <c r="O94" i="13"/>
  <c r="O93" i="13" s="1"/>
  <c r="Q94" i="13"/>
  <c r="Q93" i="13" s="1"/>
  <c r="V94" i="13"/>
  <c r="V93" i="13" s="1"/>
  <c r="G97" i="13"/>
  <c r="M97" i="13" s="1"/>
  <c r="I97" i="13"/>
  <c r="I93" i="13" s="1"/>
  <c r="K97" i="13"/>
  <c r="O97" i="13"/>
  <c r="Q97" i="13"/>
  <c r="V97" i="13"/>
  <c r="V100" i="13"/>
  <c r="G101" i="13"/>
  <c r="M101" i="13" s="1"/>
  <c r="I101" i="13"/>
  <c r="I100" i="13" s="1"/>
  <c r="K101" i="13"/>
  <c r="O101" i="13"/>
  <c r="Q101" i="13"/>
  <c r="Q100" i="13" s="1"/>
  <c r="V101" i="13"/>
  <c r="G104" i="13"/>
  <c r="I104" i="13"/>
  <c r="K104" i="13"/>
  <c r="O104" i="13"/>
  <c r="O100" i="13" s="1"/>
  <c r="Q104" i="13"/>
  <c r="V104" i="13"/>
  <c r="G106" i="13"/>
  <c r="I106" i="13"/>
  <c r="K106" i="13"/>
  <c r="M106" i="13"/>
  <c r="O106" i="13"/>
  <c r="Q106" i="13"/>
  <c r="V106" i="13"/>
  <c r="G108" i="13"/>
  <c r="M108" i="13" s="1"/>
  <c r="I108" i="13"/>
  <c r="K108" i="13"/>
  <c r="K100" i="13" s="1"/>
  <c r="O108" i="13"/>
  <c r="Q108" i="13"/>
  <c r="V108" i="13"/>
  <c r="G110" i="13"/>
  <c r="M110" i="13" s="1"/>
  <c r="I110" i="13"/>
  <c r="K110" i="13"/>
  <c r="O110" i="13"/>
  <c r="Q110" i="13"/>
  <c r="V110" i="13"/>
  <c r="G112" i="13"/>
  <c r="M112" i="13" s="1"/>
  <c r="I112" i="13"/>
  <c r="K112" i="13"/>
  <c r="O112" i="13"/>
  <c r="Q112" i="13"/>
  <c r="V112" i="13"/>
  <c r="Q113" i="13"/>
  <c r="G114" i="13"/>
  <c r="I114" i="13"/>
  <c r="K114" i="13"/>
  <c r="K113" i="13" s="1"/>
  <c r="O114" i="13"/>
  <c r="O113" i="13" s="1"/>
  <c r="Q114" i="13"/>
  <c r="V114" i="13"/>
  <c r="V113" i="13" s="1"/>
  <c r="G115" i="13"/>
  <c r="M115" i="13" s="1"/>
  <c r="I115" i="13"/>
  <c r="K115" i="13"/>
  <c r="O115" i="13"/>
  <c r="Q115" i="13"/>
  <c r="V115" i="13"/>
  <c r="G116" i="13"/>
  <c r="M116" i="13" s="1"/>
  <c r="I116" i="13"/>
  <c r="K116" i="13"/>
  <c r="O116" i="13"/>
  <c r="Q116" i="13"/>
  <c r="V116" i="13"/>
  <c r="G117" i="13"/>
  <c r="I117" i="13"/>
  <c r="I113" i="13" s="1"/>
  <c r="K117" i="13"/>
  <c r="M117" i="13"/>
  <c r="O117" i="13"/>
  <c r="Q117" i="13"/>
  <c r="V117" i="13"/>
  <c r="G118" i="13"/>
  <c r="M118" i="13" s="1"/>
  <c r="I118" i="13"/>
  <c r="K118" i="13"/>
  <c r="O118" i="13"/>
  <c r="Q118" i="13"/>
  <c r="V118" i="13"/>
  <c r="G119" i="13"/>
  <c r="M119" i="13" s="1"/>
  <c r="I119" i="13"/>
  <c r="K119" i="13"/>
  <c r="O119" i="13"/>
  <c r="Q119" i="13"/>
  <c r="V119" i="13"/>
  <c r="G120" i="13"/>
  <c r="M120" i="13" s="1"/>
  <c r="I120" i="13"/>
  <c r="K120" i="13"/>
  <c r="O120" i="13"/>
  <c r="Q120" i="13"/>
  <c r="V120" i="13"/>
  <c r="I121" i="13"/>
  <c r="Q121" i="13"/>
  <c r="G122" i="13"/>
  <c r="G121" i="13" s="1"/>
  <c r="I122" i="13"/>
  <c r="K122" i="13"/>
  <c r="K121" i="13" s="1"/>
  <c r="O122" i="13"/>
  <c r="O121" i="13" s="1"/>
  <c r="Q122" i="13"/>
  <c r="V122" i="13"/>
  <c r="V121" i="13" s="1"/>
  <c r="I123" i="13"/>
  <c r="Q123" i="13"/>
  <c r="G124" i="13"/>
  <c r="G123" i="13" s="1"/>
  <c r="I124" i="13"/>
  <c r="K124" i="13"/>
  <c r="K123" i="13" s="1"/>
  <c r="O124" i="13"/>
  <c r="O123" i="13" s="1"/>
  <c r="Q124" i="13"/>
  <c r="V124" i="13"/>
  <c r="V123" i="13" s="1"/>
  <c r="AE126" i="13"/>
  <c r="F43" i="1" s="1"/>
  <c r="AF126" i="13"/>
  <c r="G43" i="1" s="1"/>
  <c r="G9" i="12"/>
  <c r="G8" i="12" s="1"/>
  <c r="I9" i="12"/>
  <c r="K9" i="12"/>
  <c r="O9" i="12"/>
  <c r="O8" i="12" s="1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I8" i="12" s="1"/>
  <c r="K11" i="12"/>
  <c r="O11" i="12"/>
  <c r="Q11" i="12"/>
  <c r="Q8" i="12" s="1"/>
  <c r="V11" i="12"/>
  <c r="G12" i="12"/>
  <c r="M12" i="12" s="1"/>
  <c r="I12" i="12"/>
  <c r="K12" i="12"/>
  <c r="K8" i="12" s="1"/>
  <c r="O12" i="12"/>
  <c r="Q12" i="12"/>
  <c r="V12" i="12"/>
  <c r="V8" i="12" s="1"/>
  <c r="AE14" i="12"/>
  <c r="F41" i="1" s="1"/>
  <c r="I18" i="1"/>
  <c r="J28" i="1"/>
  <c r="J26" i="1"/>
  <c r="G38" i="1"/>
  <c r="F38" i="1"/>
  <c r="J23" i="1"/>
  <c r="J24" i="1"/>
  <c r="J25" i="1"/>
  <c r="J27" i="1"/>
  <c r="E24" i="1"/>
  <c r="E26" i="1"/>
  <c r="G77" i="14" l="1"/>
  <c r="I62" i="1" s="1"/>
  <c r="I20" i="1" s="1"/>
  <c r="M76" i="14"/>
  <c r="M75" i="14" s="1"/>
  <c r="G64" i="14"/>
  <c r="G41" i="14"/>
  <c r="I61" i="1"/>
  <c r="I19" i="1" s="1"/>
  <c r="M60" i="14"/>
  <c r="G60" i="14"/>
  <c r="G15" i="14"/>
  <c r="G80" i="14" s="1"/>
  <c r="G67" i="14"/>
  <c r="G22" i="14"/>
  <c r="M9" i="14"/>
  <c r="M8" i="14" s="1"/>
  <c r="H43" i="1"/>
  <c r="I43" i="1" s="1"/>
  <c r="G22" i="13"/>
  <c r="I53" i="1" s="1"/>
  <c r="G15" i="13"/>
  <c r="I52" i="1" s="1"/>
  <c r="G113" i="13"/>
  <c r="M88" i="13"/>
  <c r="G64" i="13"/>
  <c r="I56" i="1" s="1"/>
  <c r="G51" i="13"/>
  <c r="I54" i="1" s="1"/>
  <c r="M93" i="13"/>
  <c r="G100" i="13"/>
  <c r="I59" i="1" s="1"/>
  <c r="I17" i="1" s="1"/>
  <c r="G88" i="13"/>
  <c r="I57" i="1" s="1"/>
  <c r="M65" i="13"/>
  <c r="M64" i="13" s="1"/>
  <c r="M61" i="13"/>
  <c r="G8" i="13"/>
  <c r="M9" i="12"/>
  <c r="M8" i="12" s="1"/>
  <c r="G14" i="12"/>
  <c r="F40" i="1"/>
  <c r="F39" i="1"/>
  <c r="M41" i="14"/>
  <c r="M18" i="14"/>
  <c r="M15" i="14" s="1"/>
  <c r="AF80" i="14"/>
  <c r="G42" i="1" s="1"/>
  <c r="H42" i="1" s="1"/>
  <c r="I42" i="1" s="1"/>
  <c r="M69" i="14"/>
  <c r="M67" i="14" s="1"/>
  <c r="M25" i="14"/>
  <c r="M22" i="14" s="1"/>
  <c r="M122" i="13"/>
  <c r="M121" i="13" s="1"/>
  <c r="M114" i="13"/>
  <c r="M113" i="13" s="1"/>
  <c r="G93" i="13"/>
  <c r="G61" i="13"/>
  <c r="I55" i="1" s="1"/>
  <c r="M124" i="13"/>
  <c r="M123" i="13" s="1"/>
  <c r="M104" i="13"/>
  <c r="M100" i="13" s="1"/>
  <c r="M52" i="13"/>
  <c r="M51" i="13" s="1"/>
  <c r="M18" i="13"/>
  <c r="M15" i="13" s="1"/>
  <c r="M25" i="13"/>
  <c r="M22" i="13" s="1"/>
  <c r="M11" i="13"/>
  <c r="M8" i="13" s="1"/>
  <c r="AF14" i="12"/>
  <c r="I58" i="1" l="1"/>
  <c r="I60" i="1"/>
  <c r="I51" i="1"/>
  <c r="G126" i="13"/>
  <c r="F44" i="1"/>
  <c r="G41" i="1"/>
  <c r="H41" i="1" s="1"/>
  <c r="I41" i="1" s="1"/>
  <c r="G39" i="1"/>
  <c r="G40" i="1"/>
  <c r="H40" i="1" s="1"/>
  <c r="I40" i="1" s="1"/>
  <c r="I16" i="1" l="1"/>
  <c r="I21" i="1" s="1"/>
  <c r="I63" i="1"/>
  <c r="G44" i="1"/>
  <c r="G25" i="1" s="1"/>
  <c r="A25" i="1" s="1"/>
  <c r="H39" i="1"/>
  <c r="H44" i="1" s="1"/>
  <c r="G23" i="1"/>
  <c r="A23" i="1" s="1"/>
  <c r="G24" i="1" s="1"/>
  <c r="G28" i="1"/>
  <c r="A24" i="1" l="1"/>
  <c r="I39" i="1"/>
  <c r="I44" i="1" s="1"/>
  <c r="J41" i="1" s="1"/>
  <c r="J52" i="1"/>
  <c r="J53" i="1"/>
  <c r="J59" i="1"/>
  <c r="J56" i="1"/>
  <c r="J54" i="1"/>
  <c r="J51" i="1"/>
  <c r="J60" i="1"/>
  <c r="J61" i="1"/>
  <c r="J58" i="1"/>
  <c r="J55" i="1"/>
  <c r="J62" i="1"/>
  <c r="J57" i="1"/>
  <c r="J40" i="1"/>
  <c r="G26" i="1"/>
  <c r="A27" i="1" s="1"/>
  <c r="A26" i="1"/>
  <c r="J42" i="1" l="1"/>
  <c r="J39" i="1"/>
  <c r="J44" i="1" s="1"/>
  <c r="J43" i="1"/>
  <c r="G29" i="1"/>
  <c r="G27" i="1" s="1"/>
  <c r="A29" i="1"/>
  <c r="J63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Janoušek Václav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Janoušek Václav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Janoušek Václav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<sst xmlns="http://schemas.openxmlformats.org/spreadsheetml/2006/main" count="1128" uniqueCount="312">
  <si>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</si>
  <si>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</si>
  <si>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</si>
  <si>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</si>
  <si>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</si>
  <si>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</si>
  <si>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</si>
  <si>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</si>
  <si>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</si>
  <si>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</si>
  <si>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</si>
  <si>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</si>
  <si>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</si>
  <si>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</si>
  <si>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</si>
  <si>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</si>
  <si>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</si>
  <si>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</si>
  <si>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</si>
  <si>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</si>
  <si>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</si>
  <si>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</si>
  <si>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</si>
  <si>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</si>
  <si>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</si>
  <si>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</si>
  <si>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</si>
  <si>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</si>
  <si>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</si>
  <si>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</si>
  <si>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</si>
  <si>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</si>
  <si>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</si>
  <si>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</si>
  <si>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</si>
  <si>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</si>
  <si>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</si>
  <si>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</si>
  <si>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</si>
  <si>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</si>
  <si>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</si>
  <si>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2020</t>
  </si>
  <si>
    <t>PD</t>
  </si>
  <si>
    <t>Stavba</t>
  </si>
  <si>
    <t>513 Asever</t>
  </si>
  <si>
    <t>SKM Vinařská Fáze A sever a průchod C1</t>
  </si>
  <si>
    <t>ON</t>
  </si>
  <si>
    <t>VRN</t>
  </si>
  <si>
    <t>S</t>
  </si>
  <si>
    <t>Fáze A průchod jih</t>
  </si>
  <si>
    <t>Fáze A sever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</si>
  <si>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</si>
  <si>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</si>
  <si>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</si>
  <si>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</si>
  <si>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</si>
  <si>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</si>
  <si>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</si>
  <si>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</si>
  <si>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62</t>
  </si>
  <si>
    <t>Úpravy povrchů vnější</t>
  </si>
  <si>
    <t>65</t>
  </si>
  <si>
    <t>Úpravy povrchů budov</t>
  </si>
  <si>
    <t>93</t>
  </si>
  <si>
    <t>Dokončovací práce inženýrskách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</si>
  <si>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</si>
  <si>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</si>
  <si>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</si>
  <si>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</si>
  <si>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</si>
  <si>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</si>
  <si>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781</t>
  </si>
  <si>
    <t>Obklady keramické</t>
  </si>
  <si>
    <t>D96</t>
  </si>
  <si>
    <t>Přesuny suti a vybouraných hmot</t>
  </si>
  <si>
    <t>PSU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</si>
  <si>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</si>
  <si>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</si>
  <si>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</si>
  <si>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</si>
  <si>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</si>
  <si>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</si>
  <si>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</si>
  <si>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</si>
  <si>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</si>
  <si>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</si>
  <si>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</si>
  <si>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</si>
  <si>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</si>
  <si>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</si>
  <si>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</si>
  <si>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</si>
  <si>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</si>
  <si>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</si>
  <si>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</si>
  <si>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</si>
  <si>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</si>
  <si>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</si>
  <si>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</si>
  <si>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</si>
  <si>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</si>
  <si>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</si>
  <si>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</si>
  <si>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</si>
  <si>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004111020R</t>
  </si>
  <si>
    <t>Vypracování projektové dokumentace  výrobní/dílenské</t>
  </si>
  <si>
    <t>Soubor</t>
  </si>
  <si>
    <t>RTS 21/ I</t>
  </si>
  <si>
    <t>Indiv</t>
  </si>
  <si>
    <t>POL99_8</t>
  </si>
  <si>
    <t>005211010R</t>
  </si>
  <si>
    <t>Předání a převzetí staveniště</t>
  </si>
  <si>
    <t>005241010R</t>
  </si>
  <si>
    <t xml:space="preserve">Dokumentace skutečného provedení </t>
  </si>
  <si>
    <t>00524 R</t>
  </si>
  <si>
    <t>Předání a převzetí díla</t>
  </si>
  <si>
    <t>SUM</t>
  </si>
  <si>
    <t>Poznámky uchazeče k zadání</t>
  </si>
  <si>
    <t>POPUZIV</t>
  </si>
  <si>
    <t>END</t>
  </si>
  <si>
    <t>310236251RT1</t>
  </si>
  <si>
    <t>Zazdívka otvorů pl.0, 09 m2 cihlami, tl. zdi 45 cm s použitím suché maltové směsi</t>
  </si>
  <si>
    <t>kus</t>
  </si>
  <si>
    <t>Práce</t>
  </si>
  <si>
    <t>POL1_</t>
  </si>
  <si>
    <t>2</t>
  </si>
  <si>
    <t>VV</t>
  </si>
  <si>
    <t>310237251RT1</t>
  </si>
  <si>
    <t>Zazdívka otvorů pl. 0,25 m2 cihlami, tl. zdi 45 cm s použitím suché maltové směsi</t>
  </si>
  <si>
    <t>319201316R00</t>
  </si>
  <si>
    <t>Vyrovnání zdiva pod omítku maltou ze SMS tl. 20 mm</t>
  </si>
  <si>
    <t>m2</t>
  </si>
  <si>
    <t>Odkaz na mn. položky pořadí 36 : 118,72000*0,5</t>
  </si>
  <si>
    <t>612401191R00</t>
  </si>
  <si>
    <t>Omítka malých ploch vnitřních stěn do 0,09 m2</t>
  </si>
  <si>
    <t>Odkaz na mn. položky pořadí 1 : 2,00000</t>
  </si>
  <si>
    <t>612401291R00</t>
  </si>
  <si>
    <t>Omítka malých ploch vnitřních stěn do 0,25 m2</t>
  </si>
  <si>
    <t>Odkaz na mn. položky pořadí 2 : 2,00000</t>
  </si>
  <si>
    <t>612421321R00</t>
  </si>
  <si>
    <t xml:space="preserve">Oprava vápen.omítek stěn do 30 % pl. </t>
  </si>
  <si>
    <t>00 : 3,5*7</t>
  </si>
  <si>
    <t>601016195R00</t>
  </si>
  <si>
    <t>Penetrace hloubk. stropů</t>
  </si>
  <si>
    <t>Odkaz na mn. položky pořadí 15 : 103,48000</t>
  </si>
  <si>
    <t>602011102R00</t>
  </si>
  <si>
    <t>Postřik cementový, ručně strop</t>
  </si>
  <si>
    <t>Odkaz na mn. položky pořadí 35 : 103,48000</t>
  </si>
  <si>
    <t>602012102R00</t>
  </si>
  <si>
    <t>Postřik cementový ručně</t>
  </si>
  <si>
    <t>Odkaz na mn. položky pořadí 14 : 118,72000</t>
  </si>
  <si>
    <t>602016195R00</t>
  </si>
  <si>
    <t>Penetrace hloubková stěn</t>
  </si>
  <si>
    <t>611451143R00</t>
  </si>
  <si>
    <t>Omítka stropů rovných, do tl. 2 cm, štuková</t>
  </si>
  <si>
    <t>00 : 8</t>
  </si>
  <si>
    <t>622315111R00</t>
  </si>
  <si>
    <t>Dilatační profil průběžný</t>
  </si>
  <si>
    <t>m</t>
  </si>
  <si>
    <t>C1-S03 : 1,4*(5)</t>
  </si>
  <si>
    <t>C2-S03 : 1,4*(5)</t>
  </si>
  <si>
    <t>622300155R00</t>
  </si>
  <si>
    <t>Montáž lišty pro ukončení omítky okapnice rohové</t>
  </si>
  <si>
    <t>Odkaz na mn. položky pořadí 18 : 84,80000</t>
  </si>
  <si>
    <t>622311730RT5x</t>
  </si>
  <si>
    <t>Obklad.syst., malé plochy stěn, miner.desky KV 20 mm s omítkou samočistící- Nano</t>
  </si>
  <si>
    <t>Vlastní</t>
  </si>
  <si>
    <t>Odkaz na mn. položky pořadí 36 : 118,72000</t>
  </si>
  <si>
    <t>622311730RT6x</t>
  </si>
  <si>
    <t>Obkladl.syst., strop, miner.desky KV 20 mm s omítkou Silikat</t>
  </si>
  <si>
    <t>766711001R00x</t>
  </si>
  <si>
    <t>Výplň spár ŽB vypěněním PUR</t>
  </si>
  <si>
    <t>C1-S06 : 0,3*(39,8)</t>
  </si>
  <si>
    <t>C2-S06 : 0,3*(39,8)</t>
  </si>
  <si>
    <t>55341302R</t>
  </si>
  <si>
    <t>Průvětrník fasádní plast</t>
  </si>
  <si>
    <t>SPCM</t>
  </si>
  <si>
    <t>RTS 15/ I</t>
  </si>
  <si>
    <t>Specifikace</t>
  </si>
  <si>
    <t>POL3_</t>
  </si>
  <si>
    <t>C1-S03 : 3*(6)</t>
  </si>
  <si>
    <t>C2-S03 : 3*(6)</t>
  </si>
  <si>
    <t>553926012R</t>
  </si>
  <si>
    <t>Okapnice rohová profil Al</t>
  </si>
  <si>
    <t>C1-S03 : (1,3+39,8+1,3)</t>
  </si>
  <si>
    <t>C2-S03 : (1,3+39,8+1,3)</t>
  </si>
  <si>
    <t>632479521R00</t>
  </si>
  <si>
    <t xml:space="preserve">Spojovací můstek - nástřik </t>
  </si>
  <si>
    <t>C1-S03 : 1,4*(39,8)*0,05</t>
  </si>
  <si>
    <t>C2-S06 : 1,3*(39,8)*0,1</t>
  </si>
  <si>
    <t>00 : 3,65*1</t>
  </si>
  <si>
    <t xml:space="preserve">% : </t>
  </si>
  <si>
    <t>632477122R0X</t>
  </si>
  <si>
    <t>Reprofil. nátěr armatur+penetrace</t>
  </si>
  <si>
    <t>Odkaz na mn. položky pořadí 19 : 11,61000</t>
  </si>
  <si>
    <t>632479126R0X</t>
  </si>
  <si>
    <t>Reprofi.potěr stropů tl.do30mm</t>
  </si>
  <si>
    <t>9360021020XX</t>
  </si>
  <si>
    <t>Revize uzemněnní a LPS, vstupní revize hromosvodné soustavy</t>
  </si>
  <si>
    <t>kpl</t>
  </si>
  <si>
    <t>9360021020XY</t>
  </si>
  <si>
    <t>Revize uzemněnní a LPS, předávací revize hromosvodné soustavy</t>
  </si>
  <si>
    <t>POL1_1</t>
  </si>
  <si>
    <t>941941031R00</t>
  </si>
  <si>
    <t>Montáž lešení leh.řad.s podlahami,š.do 1 m, H 10 m</t>
  </si>
  <si>
    <t>C1-S03 : (2,5+40+2,5)*5-12*3</t>
  </si>
  <si>
    <t>C2-S03 : (2,5+40+2,5)*5-12*3</t>
  </si>
  <si>
    <t>941941191R00</t>
  </si>
  <si>
    <t>Příplatek za každý měsíc použití lešení k pol.1031</t>
  </si>
  <si>
    <t>Odkaz na mn. položky pořadí 24 : 378,00000</t>
  </si>
  <si>
    <t>941941831R00</t>
  </si>
  <si>
    <t>Demontáž lešení leh.řad.s podlahami,š.1 m, H 10 m</t>
  </si>
  <si>
    <t>941955001R00</t>
  </si>
  <si>
    <t>Lešení lehké pomocné, výška podlahy do 1,2 m</t>
  </si>
  <si>
    <t>00 : 6*1,2*4</t>
  </si>
  <si>
    <t>941955004R00</t>
  </si>
  <si>
    <t>Lešení lehké pomocné, výška podlahy do 3,5 m</t>
  </si>
  <si>
    <t>C1-S03 : 12*3</t>
  </si>
  <si>
    <t>C2-S03 : 12*3</t>
  </si>
  <si>
    <t>944944101R00</t>
  </si>
  <si>
    <t>Montáž záchytné sítě z umělých vláken nebo drátů</t>
  </si>
  <si>
    <t>944945012R00</t>
  </si>
  <si>
    <t>Montáž záchytné stříšky H 4,5 m, šířky do 2 m</t>
  </si>
  <si>
    <t>C1-S03 : 2*2</t>
  </si>
  <si>
    <t>C2-S03 : 2*2</t>
  </si>
  <si>
    <t>767914130R0X</t>
  </si>
  <si>
    <t>Montáž oplocení rámového H do 2,0 m, plast. patky a příslušenství vč. poplatku pronájmu: 4 měsíce</t>
  </si>
  <si>
    <t>C1-S : 17</t>
  </si>
  <si>
    <t>C2-S : 17</t>
  </si>
  <si>
    <t>C3-S : 17</t>
  </si>
  <si>
    <t>767914830R00</t>
  </si>
  <si>
    <t>Demontáž oplocení rámového H do 2 m</t>
  </si>
  <si>
    <t>RTS 20/ I</t>
  </si>
  <si>
    <t>Odkaz na mn. položky pořadí 31 : 51,00000</t>
  </si>
  <si>
    <t>952901111R00</t>
  </si>
  <si>
    <t>Vyčištění budov o výšce podlaží do 4 m</t>
  </si>
  <si>
    <t>C1-S03 : (2,5+40+2,5)*2</t>
  </si>
  <si>
    <t>C2-S03 : (2,5+40+2,5)*2</t>
  </si>
  <si>
    <t>999281105R00</t>
  </si>
  <si>
    <t>Přesun hmot pro opravy a údržbu do výšky 6 m</t>
  </si>
  <si>
    <t>t</t>
  </si>
  <si>
    <t>Přesun hmot</t>
  </si>
  <si>
    <t>POL7_</t>
  </si>
  <si>
    <t>978015281R00</t>
  </si>
  <si>
    <t>Otlučení omítek vnějších MVC v složit.1-4 do 80 %</t>
  </si>
  <si>
    <t>C1-S06 : 1,3*(39,8)</t>
  </si>
  <si>
    <t>C2-S06 : 1,3*(39,8)</t>
  </si>
  <si>
    <t>978059631R00</t>
  </si>
  <si>
    <t>Odsekání vnějších obkladů stěn nad 2 m2</t>
  </si>
  <si>
    <t>C1-S03 : 1,4*(1,3+39,8+1,3)</t>
  </si>
  <si>
    <t>C2-S03 : 1,4*(1,3+39,8+1,3)</t>
  </si>
  <si>
    <t>781101210R00</t>
  </si>
  <si>
    <t>Penetrace podkladu pod obklady</t>
  </si>
  <si>
    <t>OO : 0,5*4</t>
  </si>
  <si>
    <t>0,25*3</t>
  </si>
  <si>
    <t>781280110R00</t>
  </si>
  <si>
    <t>Obkládání stěn mozaikou ze čtverců</t>
  </si>
  <si>
    <t>Odkaz na mn. položky pořadí 37 : 2,75000</t>
  </si>
  <si>
    <t>781419701R00</t>
  </si>
  <si>
    <t>Příplatek za vyrovnání podkladu</t>
  </si>
  <si>
    <t>781789711R00</t>
  </si>
  <si>
    <t>Obklad vnější, mozaika-příplatek za plochu do10m2</t>
  </si>
  <si>
    <t>5976220</t>
  </si>
  <si>
    <t>Mozaika 2,5x2,5  bílá, lesk</t>
  </si>
  <si>
    <t>998781101R00</t>
  </si>
  <si>
    <t>Přesun hmot pro obklady keramické, výšky do 6 m</t>
  </si>
  <si>
    <t>979086112R00</t>
  </si>
  <si>
    <t>Nakládání nebo překládání suti a vybouraných hmot</t>
  </si>
  <si>
    <t>Přesun suti</t>
  </si>
  <si>
    <t>POL8_</t>
  </si>
  <si>
    <t>979011221R00</t>
  </si>
  <si>
    <t>Svislá doprava suti a vybour. hmot mezi úrovněmi podlaží -  nošením</t>
  </si>
  <si>
    <t>979082111R00</t>
  </si>
  <si>
    <t>Vnitrostaveništní doprava suti do 10 m</t>
  </si>
  <si>
    <t>979082121R00</t>
  </si>
  <si>
    <t>Příplatek k vnitrost. dopravě suti za dalších 5 m</t>
  </si>
  <si>
    <t>979083117R00</t>
  </si>
  <si>
    <t>Vodorovné přemístění suti na skládku do 6000 m</t>
  </si>
  <si>
    <t>979083191R00</t>
  </si>
  <si>
    <t>Příplatek za dalších započatých 1000 m nad 6000 m</t>
  </si>
  <si>
    <t>979990001R00</t>
  </si>
  <si>
    <t>Poplatek za skládku stavební suti</t>
  </si>
  <si>
    <t>005121 R</t>
  </si>
  <si>
    <t>Zařízení staveniště a BOZP</t>
  </si>
  <si>
    <t>POL99_2</t>
  </si>
  <si>
    <t>005261010R</t>
  </si>
  <si>
    <t>Pojištění dodavatele a pojištění díla</t>
  </si>
  <si>
    <t>1</t>
  </si>
  <si>
    <t>Odkaz na mn. položky pořadí 26 : 12,18000*0,5</t>
  </si>
  <si>
    <t>Odkaz na mn. položky pořadí 1 : 1,00000</t>
  </si>
  <si>
    <t>Odkaz na mn. položky pořadí 2 : 1,00000</t>
  </si>
  <si>
    <t>00 : 3,5*2</t>
  </si>
  <si>
    <t>Odkaz na mn. položky pořadí 13 : 12,18000</t>
  </si>
  <si>
    <t>00 : 2</t>
  </si>
  <si>
    <t>C2-J02 : 1,4*(1)</t>
  </si>
  <si>
    <t>622319113R00</t>
  </si>
  <si>
    <t>Dilatační profil koutový</t>
  </si>
  <si>
    <t>C2-J02 : 1,4*1</t>
  </si>
  <si>
    <t>Odkaz na mn. položky pořadí 15 : 8,70000</t>
  </si>
  <si>
    <t>Odkaz na mn. položky pořadí 26 : 12,18000</t>
  </si>
  <si>
    <t>C2-J02 : 4</t>
  </si>
  <si>
    <t>C2-J02 : 8,7</t>
  </si>
  <si>
    <t>C2-J02 : 8,7*6</t>
  </si>
  <si>
    <t>Odkaz na mn. položky pořadí 16 : 52,20000</t>
  </si>
  <si>
    <t>00 : 6*1,2*1</t>
  </si>
  <si>
    <t>C2-J02 : 4*2</t>
  </si>
  <si>
    <t>C1-J : 10</t>
  </si>
  <si>
    <t>C2-J : 10</t>
  </si>
  <si>
    <t>C3-J : 10</t>
  </si>
  <si>
    <t>Odkaz na mn. položky pořadí 22 : 30,00000</t>
  </si>
  <si>
    <t>C2-J02 : 8,7*3</t>
  </si>
  <si>
    <t>C2-J02 : 1,4*8,7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</si>
</sst>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4" fontId="7" fillId="2" borderId="39" xfId="0" applyNumberFormat="1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7" fillId="0" borderId="0" xfId="0" quotePrefix="1" applyNumberFormat="1" applyFont="1" applyBorder="1" applyAlignment="1">
      <alignment horizontal="left" vertical="top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02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6"/>
  <sheetViews>
    <sheetView showGridLines="0" topLeftCell="B19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5">
      <c r="A2" s="2"/>
      <c r="B2" s="76" t="s">
        <v>24</v>
      </c>
      <c r="C2" s="77"/>
      <c r="D2" s="78" t="s">
        <v>41</v>
      </c>
      <c r="E2" s="227" t="s">
        <v>42</v>
      </c>
      <c r="F2" s="228"/>
      <c r="G2" s="228"/>
      <c r="H2" s="228"/>
      <c r="I2" s="228"/>
      <c r="J2" s="229"/>
      <c r="O2" s="1"/>
    </row>
    <row r="3" spans="1:15" ht="27" hidden="1" customHeight="1" x14ac:dyDescent="0.25">
      <c r="A3" s="2"/>
      <c r="B3" s="79"/>
      <c r="C3" s="77"/>
      <c r="D3" s="80"/>
      <c r="E3" s="230"/>
      <c r="F3" s="231"/>
      <c r="G3" s="231"/>
      <c r="H3" s="231"/>
      <c r="I3" s="231"/>
      <c r="J3" s="232"/>
    </row>
    <row r="4" spans="1:15" ht="23.25" customHeight="1" x14ac:dyDescent="0.25">
      <c r="A4" s="2"/>
      <c r="B4" s="81"/>
      <c r="C4" s="82"/>
      <c r="D4" s="83"/>
      <c r="E4" s="211"/>
      <c r="F4" s="211"/>
      <c r="G4" s="211"/>
      <c r="H4" s="211"/>
      <c r="I4" s="211"/>
      <c r="J4" s="212"/>
    </row>
    <row r="5" spans="1:15" ht="24" customHeight="1" x14ac:dyDescent="0.25">
      <c r="A5" s="2"/>
      <c r="B5" s="31" t="s">
        <v>23</v>
      </c>
      <c r="D5" s="215"/>
      <c r="E5" s="216"/>
      <c r="F5" s="216"/>
      <c r="G5" s="216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17"/>
      <c r="E6" s="218"/>
      <c r="F6" s="218"/>
      <c r="G6" s="218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219"/>
      <c r="F7" s="220"/>
      <c r="G7" s="220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34"/>
      <c r="E11" s="234"/>
      <c r="F11" s="234"/>
      <c r="G11" s="234"/>
      <c r="H11" s="18" t="s">
        <v>40</v>
      </c>
      <c r="I11" s="85"/>
      <c r="J11" s="8"/>
    </row>
    <row r="12" spans="1:15" ht="15.75" customHeight="1" x14ac:dyDescent="0.25">
      <c r="A12" s="2"/>
      <c r="B12" s="28"/>
      <c r="C12" s="55"/>
      <c r="D12" s="210"/>
      <c r="E12" s="210"/>
      <c r="F12" s="210"/>
      <c r="G12" s="210"/>
      <c r="H12" s="18" t="s">
        <v>36</v>
      </c>
      <c r="I12" s="85"/>
      <c r="J12" s="8"/>
    </row>
    <row r="13" spans="1:15" ht="15.75" customHeight="1" x14ac:dyDescent="0.25">
      <c r="A13" s="2"/>
      <c r="B13" s="29"/>
      <c r="C13" s="56"/>
      <c r="D13" s="84"/>
      <c r="E13" s="213"/>
      <c r="F13" s="214"/>
      <c r="G13" s="214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5">
      <c r="A16" s="138" t="s">
        <v>26</v>
      </c>
      <c r="B16" s="38" t="s">
        <v>26</v>
      </c>
      <c r="C16" s="62"/>
      <c r="D16" s="63"/>
      <c r="E16" s="199"/>
      <c r="F16" s="200"/>
      <c r="G16" s="199"/>
      <c r="H16" s="200"/>
      <c r="I16" s="199">
        <f>SUMIF(F51:F62,A16,I51:I62)+SUMIF(F51:F62,"PSU",I51:I62)</f>
        <v>0</v>
      </c>
      <c r="J16" s="201"/>
    </row>
    <row r="17" spans="1:10" ht="23.25" customHeight="1" x14ac:dyDescent="0.25">
      <c r="A17" s="138" t="s">
        <v>27</v>
      </c>
      <c r="B17" s="38" t="s">
        <v>27</v>
      </c>
      <c r="C17" s="62"/>
      <c r="D17" s="63"/>
      <c r="E17" s="199"/>
      <c r="F17" s="200"/>
      <c r="G17" s="199"/>
      <c r="H17" s="200"/>
      <c r="I17" s="199">
        <f>SUMIF(F51:F62,A17,I51:I62)</f>
        <v>0</v>
      </c>
      <c r="J17" s="201"/>
    </row>
    <row r="18" spans="1:10" ht="23.25" customHeight="1" x14ac:dyDescent="0.25">
      <c r="A18" s="138" t="s">
        <v>28</v>
      </c>
      <c r="B18" s="38" t="s">
        <v>28</v>
      </c>
      <c r="C18" s="62"/>
      <c r="D18" s="63"/>
      <c r="E18" s="199"/>
      <c r="F18" s="200"/>
      <c r="G18" s="199"/>
      <c r="H18" s="200"/>
      <c r="I18" s="199">
        <f>SUMIF(F51:F62,A18,I51:I62)</f>
        <v>0</v>
      </c>
      <c r="J18" s="201"/>
    </row>
    <row r="19" spans="1:10" ht="23.25" customHeight="1" x14ac:dyDescent="0.25">
      <c r="A19" s="138" t="s">
        <v>76</v>
      </c>
      <c r="B19" s="38" t="s">
        <v>29</v>
      </c>
      <c r="C19" s="62"/>
      <c r="D19" s="63"/>
      <c r="E19" s="199"/>
      <c r="F19" s="200"/>
      <c r="G19" s="199"/>
      <c r="H19" s="200"/>
      <c r="I19" s="199">
        <f>SUMIF(F51:F62,A19,I51:I62)</f>
        <v>0</v>
      </c>
      <c r="J19" s="201"/>
    </row>
    <row r="20" spans="1:10" ht="23.25" customHeight="1" x14ac:dyDescent="0.25">
      <c r="A20" s="138" t="s">
        <v>46</v>
      </c>
      <c r="B20" s="38" t="s">
        <v>30</v>
      </c>
      <c r="C20" s="62"/>
      <c r="D20" s="63"/>
      <c r="E20" s="199"/>
      <c r="F20" s="200"/>
      <c r="G20" s="199"/>
      <c r="H20" s="200"/>
      <c r="I20" s="199">
        <f>SUMIF(F51:F62,A20,I51:I62)</f>
        <v>0</v>
      </c>
      <c r="J20" s="201"/>
    </row>
    <row r="21" spans="1:10" ht="23.25" customHeight="1" x14ac:dyDescent="0.25">
      <c r="A21" s="2"/>
      <c r="B21" s="48" t="s">
        <v>31</v>
      </c>
      <c r="C21" s="64"/>
      <c r="D21" s="65"/>
      <c r="E21" s="202"/>
      <c r="F21" s="237"/>
      <c r="G21" s="202"/>
      <c r="H21" s="237"/>
      <c r="I21" s="202">
        <f>SUM(I16:J20)</f>
        <v>0</v>
      </c>
      <c r="J21" s="203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97">
        <f>ZakladDPHSniVypocet</f>
        <v>0</v>
      </c>
      <c r="H23" s="198"/>
      <c r="I23" s="198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195">
        <f>A23</f>
        <v>0</v>
      </c>
      <c r="H24" s="196"/>
      <c r="I24" s="196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97">
        <f>ZakladDPHZaklVypocet</f>
        <v>0</v>
      </c>
      <c r="H25" s="198"/>
      <c r="I25" s="198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4">
        <f>A25</f>
        <v>0</v>
      </c>
      <c r="H26" s="225"/>
      <c r="I26" s="225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26">
        <f>CenaCelkem-(ZakladDPHSni+DPHSni+ZakladDPHZakl+DPHZakl)</f>
        <v>0</v>
      </c>
      <c r="H27" s="226"/>
      <c r="I27" s="226"/>
      <c r="J27" s="41" t="str">
        <f t="shared" si="0"/>
        <v>CZK</v>
      </c>
    </row>
    <row r="28" spans="1:10" ht="27.75" hidden="1" customHeight="1" thickBot="1" x14ac:dyDescent="0.3">
      <c r="A28" s="2"/>
      <c r="B28" s="112" t="s">
        <v>25</v>
      </c>
      <c r="C28" s="113"/>
      <c r="D28" s="113"/>
      <c r="E28" s="114"/>
      <c r="F28" s="115"/>
      <c r="G28" s="204">
        <f>ZakladDPHSniVypocet+ZakladDPHZaklVypocet</f>
        <v>0</v>
      </c>
      <c r="H28" s="205"/>
      <c r="I28" s="205"/>
      <c r="J28" s="116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2" t="s">
        <v>37</v>
      </c>
      <c r="C29" s="117"/>
      <c r="D29" s="117"/>
      <c r="E29" s="117"/>
      <c r="F29" s="118"/>
      <c r="G29" s="204">
        <f>A27</f>
        <v>0</v>
      </c>
      <c r="H29" s="204"/>
      <c r="I29" s="204"/>
      <c r="J29" s="119" t="s">
        <v>52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06"/>
      <c r="E34" s="207"/>
      <c r="G34" s="208"/>
      <c r="H34" s="209"/>
      <c r="I34" s="209"/>
      <c r="J34" s="25"/>
    </row>
    <row r="35" spans="1:10" ht="12.75" customHeight="1" x14ac:dyDescent="0.25">
      <c r="A35" s="2"/>
      <c r="B35" s="2"/>
      <c r="D35" s="194" t="s">
        <v>2</v>
      </c>
      <c r="E35" s="194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5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5">
      <c r="A39" s="88">
        <v>1</v>
      </c>
      <c r="B39" s="98" t="s">
        <v>43</v>
      </c>
      <c r="C39" s="192"/>
      <c r="D39" s="192"/>
      <c r="E39" s="192"/>
      <c r="F39" s="99">
        <f>'513 Asever ON Pol'!AE14+'513 Asever S P1'!AE80+'513 Asever S Pol'!AE126</f>
        <v>0</v>
      </c>
      <c r="G39" s="100">
        <f>'513 Asever ON Pol'!AF14+'513 Asever S P1'!AF80+'513 Asever S Pol'!AF126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5">
      <c r="A40" s="88">
        <v>2</v>
      </c>
      <c r="B40" s="103" t="s">
        <v>44</v>
      </c>
      <c r="C40" s="193" t="s">
        <v>45</v>
      </c>
      <c r="D40" s="193"/>
      <c r="E40" s="193"/>
      <c r="F40" s="104">
        <f>'513 Asever ON Pol'!AE14+'513 Asever S P1'!AE80+'513 Asever S Pol'!AE126</f>
        <v>0</v>
      </c>
      <c r="G40" s="105">
        <f>'513 Asever ON Pol'!AF14+'513 Asever S P1'!AF80+'513 Asever S Pol'!AF126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customHeight="1" x14ac:dyDescent="0.25">
      <c r="A41" s="88">
        <v>3</v>
      </c>
      <c r="B41" s="107" t="s">
        <v>46</v>
      </c>
      <c r="C41" s="192" t="s">
        <v>47</v>
      </c>
      <c r="D41" s="192"/>
      <c r="E41" s="192"/>
      <c r="F41" s="108">
        <f>'513 Asever ON Pol'!AE14</f>
        <v>0</v>
      </c>
      <c r="G41" s="101">
        <f>'513 Asever ON Pol'!AF14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customHeight="1" x14ac:dyDescent="0.25">
      <c r="A42" s="88">
        <v>3</v>
      </c>
      <c r="B42" s="107" t="s">
        <v>48</v>
      </c>
      <c r="C42" s="192" t="s">
        <v>49</v>
      </c>
      <c r="D42" s="192"/>
      <c r="E42" s="192"/>
      <c r="F42" s="108">
        <f>'513 Asever S P1'!AE80</f>
        <v>0</v>
      </c>
      <c r="G42" s="101">
        <f>'513 Asever S P1'!AF80</f>
        <v>0</v>
      </c>
      <c r="H42" s="101">
        <f>(F42*SazbaDPH1/100)+(G42*SazbaDPH2/100)</f>
        <v>0</v>
      </c>
      <c r="I42" s="101">
        <f>F42+G42+H42</f>
        <v>0</v>
      </c>
      <c r="J42" s="102" t="str">
        <f>IF(CenaCelkemVypocet=0,"",I42/CenaCelkemVypocet*100)</f>
        <v/>
      </c>
    </row>
    <row r="43" spans="1:10" ht="25.5" customHeight="1" x14ac:dyDescent="0.25">
      <c r="A43" s="88">
        <v>3</v>
      </c>
      <c r="B43" s="107" t="s">
        <v>48</v>
      </c>
      <c r="C43" s="192" t="s">
        <v>50</v>
      </c>
      <c r="D43" s="192"/>
      <c r="E43" s="192"/>
      <c r="F43" s="108">
        <f>'513 Asever S Pol'!AE126</f>
        <v>0</v>
      </c>
      <c r="G43" s="101">
        <f>'513 Asever S Pol'!AF126</f>
        <v>0</v>
      </c>
      <c r="H43" s="101">
        <f>(F43*SazbaDPH1/100)+(G43*SazbaDPH2/100)</f>
        <v>0</v>
      </c>
      <c r="I43" s="101">
        <f>F43+G43+H43</f>
        <v>0</v>
      </c>
      <c r="J43" s="102" t="str">
        <f>IF(CenaCelkemVypocet=0,"",I43/CenaCelkemVypocet*100)</f>
        <v/>
      </c>
    </row>
    <row r="44" spans="1:10" ht="25.5" customHeight="1" x14ac:dyDescent="0.25">
      <c r="A44" s="88"/>
      <c r="B44" s="189" t="s">
        <v>51</v>
      </c>
      <c r="C44" s="190"/>
      <c r="D44" s="190"/>
      <c r="E44" s="191"/>
      <c r="F44" s="109">
        <f>SUMIF(A39:A43,"=1",F39:F43)</f>
        <v>0</v>
      </c>
      <c r="G44" s="110">
        <f>SUMIF(A39:A43,"=1",G39:G43)</f>
        <v>0</v>
      </c>
      <c r="H44" s="110">
        <f>SUMIF(A39:A43,"=1",H39:H43)</f>
        <v>0</v>
      </c>
      <c r="I44" s="110">
        <f>SUMIF(A39:A43,"=1",I39:I43)</f>
        <v>0</v>
      </c>
      <c r="J44" s="111">
        <f>SUMIF(A39:A43,"=1",J39:J43)</f>
        <v>0</v>
      </c>
    </row>
    <row r="48" spans="1:10" ht="15.6" x14ac:dyDescent="0.3">
      <c r="B48" s="120" t="s">
        <v>53</v>
      </c>
    </row>
    <row r="50" spans="1:10" ht="25.5" customHeight="1" x14ac:dyDescent="0.25">
      <c r="A50" s="122"/>
      <c r="B50" s="125" t="s">
        <v>18</v>
      </c>
      <c r="C50" s="125" t="s">
        <v>6</v>
      </c>
      <c r="D50" s="126"/>
      <c r="E50" s="126"/>
      <c r="F50" s="127" t="s">
        <v>54</v>
      </c>
      <c r="G50" s="127"/>
      <c r="H50" s="127"/>
      <c r="I50" s="127" t="s">
        <v>31</v>
      </c>
      <c r="J50" s="127" t="s">
        <v>0</v>
      </c>
    </row>
    <row r="51" spans="1:10" ht="36.75" customHeight="1" x14ac:dyDescent="0.25">
      <c r="A51" s="123"/>
      <c r="B51" s="128" t="s">
        <v>55</v>
      </c>
      <c r="C51" s="187" t="s">
        <v>56</v>
      </c>
      <c r="D51" s="188"/>
      <c r="E51" s="188"/>
      <c r="F51" s="136" t="s">
        <v>26</v>
      </c>
      <c r="G51" s="129"/>
      <c r="H51" s="129"/>
      <c r="I51" s="129">
        <f>'513 Asever S Pol'!G8+'513 Asever S P1'!G8</f>
        <v>0</v>
      </c>
      <c r="J51" s="134" t="str">
        <f>IF(I63=0,"",I51/I63*100)</f>
        <v/>
      </c>
    </row>
    <row r="52" spans="1:10" ht="36.75" customHeight="1" x14ac:dyDescent="0.25">
      <c r="A52" s="123"/>
      <c r="B52" s="128" t="s">
        <v>57</v>
      </c>
      <c r="C52" s="187" t="s">
        <v>58</v>
      </c>
      <c r="D52" s="188"/>
      <c r="E52" s="188"/>
      <c r="F52" s="136" t="s">
        <v>26</v>
      </c>
      <c r="G52" s="129"/>
      <c r="H52" s="129"/>
      <c r="I52" s="129">
        <f>'513 Asever S Pol'!G15+'513 Asever S P1'!G15</f>
        <v>0</v>
      </c>
      <c r="J52" s="134" t="str">
        <f>IF(I63=0,"",I52/I63*100)</f>
        <v/>
      </c>
    </row>
    <row r="53" spans="1:10" ht="36.75" customHeight="1" x14ac:dyDescent="0.25">
      <c r="A53" s="123"/>
      <c r="B53" s="128" t="s">
        <v>59</v>
      </c>
      <c r="C53" s="187" t="s">
        <v>60</v>
      </c>
      <c r="D53" s="188"/>
      <c r="E53" s="188"/>
      <c r="F53" s="136" t="s">
        <v>26</v>
      </c>
      <c r="G53" s="129"/>
      <c r="H53" s="129"/>
      <c r="I53" s="129">
        <f>'513 Asever S Pol'!G22+'513 Asever S P1'!G22</f>
        <v>0</v>
      </c>
      <c r="J53" s="134" t="str">
        <f>IF(I63=0,"",I53/I63*100)</f>
        <v/>
      </c>
    </row>
    <row r="54" spans="1:10" ht="36.75" customHeight="1" x14ac:dyDescent="0.25">
      <c r="A54" s="123"/>
      <c r="B54" s="128" t="s">
        <v>61</v>
      </c>
      <c r="C54" s="187" t="s">
        <v>62</v>
      </c>
      <c r="D54" s="188"/>
      <c r="E54" s="188"/>
      <c r="F54" s="136" t="s">
        <v>26</v>
      </c>
      <c r="G54" s="129"/>
      <c r="H54" s="129"/>
      <c r="I54" s="129">
        <f>'513 Asever S Pol'!G51</f>
        <v>0</v>
      </c>
      <c r="J54" s="134" t="str">
        <f>IF(I63=0,"",I54/I63*100)</f>
        <v/>
      </c>
    </row>
    <row r="55" spans="1:10" ht="36.75" customHeight="1" x14ac:dyDescent="0.25">
      <c r="A55" s="123"/>
      <c r="B55" s="128" t="s">
        <v>63</v>
      </c>
      <c r="C55" s="187" t="s">
        <v>64</v>
      </c>
      <c r="D55" s="188"/>
      <c r="E55" s="188"/>
      <c r="F55" s="136" t="s">
        <v>26</v>
      </c>
      <c r="G55" s="129"/>
      <c r="H55" s="129"/>
      <c r="I55" s="129">
        <f>'513 Asever S Pol'!G61</f>
        <v>0</v>
      </c>
      <c r="J55" s="134" t="str">
        <f>IF(I63=0,"",I55/I63*100)</f>
        <v/>
      </c>
    </row>
    <row r="56" spans="1:10" ht="36.75" customHeight="1" x14ac:dyDescent="0.25">
      <c r="A56" s="123"/>
      <c r="B56" s="128" t="s">
        <v>65</v>
      </c>
      <c r="C56" s="187" t="s">
        <v>66</v>
      </c>
      <c r="D56" s="188"/>
      <c r="E56" s="188"/>
      <c r="F56" s="136" t="s">
        <v>26</v>
      </c>
      <c r="G56" s="129"/>
      <c r="H56" s="129"/>
      <c r="I56" s="129">
        <f>'513 Asever S Pol'!G64+'513 Asever S P1'!G41</f>
        <v>0</v>
      </c>
      <c r="J56" s="134" t="str">
        <f>IF(I63=0,"",I56/I63*100)</f>
        <v/>
      </c>
    </row>
    <row r="57" spans="1:10" ht="36.75" customHeight="1" x14ac:dyDescent="0.25">
      <c r="A57" s="123"/>
      <c r="B57" s="128" t="s">
        <v>67</v>
      </c>
      <c r="C57" s="187" t="s">
        <v>68</v>
      </c>
      <c r="D57" s="188"/>
      <c r="E57" s="188"/>
      <c r="F57" s="136" t="s">
        <v>26</v>
      </c>
      <c r="G57" s="129"/>
      <c r="H57" s="129"/>
      <c r="I57" s="129">
        <f>'513 Asever S Pol'!G88+'513 Asever S P1'!G60</f>
        <v>0</v>
      </c>
      <c r="J57" s="134" t="str">
        <f>IF(I63=0,"",I57/I63*100)</f>
        <v/>
      </c>
    </row>
    <row r="58" spans="1:10" ht="36.75" customHeight="1" x14ac:dyDescent="0.25">
      <c r="A58" s="123"/>
      <c r="B58" s="128" t="s">
        <v>69</v>
      </c>
      <c r="C58" s="187" t="s">
        <v>70</v>
      </c>
      <c r="D58" s="188"/>
      <c r="E58" s="188"/>
      <c r="F58" s="136" t="s">
        <v>26</v>
      </c>
      <c r="G58" s="129"/>
      <c r="H58" s="129"/>
      <c r="I58" s="129">
        <f>'513 Asever S Pol'!G93+'513 Asever S P1'!G64</f>
        <v>0</v>
      </c>
      <c r="J58" s="134" t="str">
        <f>IF(I63=0,"",I58/I63*100)</f>
        <v/>
      </c>
    </row>
    <row r="59" spans="1:10" ht="36.75" customHeight="1" x14ac:dyDescent="0.25">
      <c r="A59" s="123"/>
      <c r="B59" s="128" t="s">
        <v>71</v>
      </c>
      <c r="C59" s="187" t="s">
        <v>72</v>
      </c>
      <c r="D59" s="188"/>
      <c r="E59" s="188"/>
      <c r="F59" s="136" t="s">
        <v>27</v>
      </c>
      <c r="G59" s="129"/>
      <c r="H59" s="129"/>
      <c r="I59" s="129">
        <f>'513 Asever S Pol'!G100</f>
        <v>0</v>
      </c>
      <c r="J59" s="134" t="str">
        <f>IF(I63=0,"",I59/I63*100)</f>
        <v/>
      </c>
    </row>
    <row r="60" spans="1:10" ht="36.75" customHeight="1" x14ac:dyDescent="0.25">
      <c r="A60" s="123"/>
      <c r="B60" s="128" t="s">
        <v>73</v>
      </c>
      <c r="C60" s="187" t="s">
        <v>74</v>
      </c>
      <c r="D60" s="188"/>
      <c r="E60" s="188"/>
      <c r="F60" s="136" t="s">
        <v>75</v>
      </c>
      <c r="G60" s="129"/>
      <c r="H60" s="129"/>
      <c r="I60" s="129">
        <f>'513 Asever S Pol'!G113+'513 Asever S P1'!G67</f>
        <v>0</v>
      </c>
      <c r="J60" s="134" t="str">
        <f>IF(I63=0,"",I60/I63*100)</f>
        <v/>
      </c>
    </row>
    <row r="61" spans="1:10" ht="36.75" customHeight="1" x14ac:dyDescent="0.25">
      <c r="A61" s="123"/>
      <c r="B61" s="128" t="s">
        <v>76</v>
      </c>
      <c r="C61" s="187" t="s">
        <v>29</v>
      </c>
      <c r="D61" s="188"/>
      <c r="E61" s="188"/>
      <c r="F61" s="136" t="s">
        <v>76</v>
      </c>
      <c r="G61" s="129"/>
      <c r="H61" s="129"/>
      <c r="I61" s="129">
        <f>'513 Asever S Pol'!G121+'513 Asever S P1'!G75</f>
        <v>0</v>
      </c>
      <c r="J61" s="134" t="str">
        <f>IF(I63=0,"",I61/I63*100)</f>
        <v/>
      </c>
    </row>
    <row r="62" spans="1:10" ht="36.75" customHeight="1" x14ac:dyDescent="0.25">
      <c r="A62" s="123"/>
      <c r="B62" s="128" t="s">
        <v>46</v>
      </c>
      <c r="C62" s="187" t="s">
        <v>30</v>
      </c>
      <c r="D62" s="188"/>
      <c r="E62" s="188"/>
      <c r="F62" s="136" t="s">
        <v>46</v>
      </c>
      <c r="G62" s="129"/>
      <c r="H62" s="129"/>
      <c r="I62" s="129">
        <f>'513 Asever ON Pol'!G8+'513 Asever S Pol'!G123+'513 Asever S P1'!G77</f>
        <v>0</v>
      </c>
      <c r="J62" s="134" t="str">
        <f>IF(I63=0,"",I62/I63*100)</f>
        <v/>
      </c>
    </row>
    <row r="63" spans="1:10" ht="25.5" customHeight="1" x14ac:dyDescent="0.25">
      <c r="A63" s="124"/>
      <c r="B63" s="130" t="s">
        <v>1</v>
      </c>
      <c r="C63" s="131"/>
      <c r="D63" s="132"/>
      <c r="E63" s="132"/>
      <c r="F63" s="137"/>
      <c r="G63" s="133"/>
      <c r="H63" s="133"/>
      <c r="I63" s="133">
        <f>SUM(I51:I62)</f>
        <v>0</v>
      </c>
      <c r="J63" s="135">
        <f>SUM(J51:J62)</f>
        <v>0</v>
      </c>
    </row>
    <row r="64" spans="1:10" x14ac:dyDescent="0.25">
      <c r="F64" s="86"/>
      <c r="G64" s="86"/>
      <c r="H64" s="86"/>
      <c r="I64" s="86"/>
      <c r="J64" s="87"/>
    </row>
    <row r="65" spans="6:10" x14ac:dyDescent="0.25">
      <c r="F65" s="86"/>
      <c r="G65" s="86"/>
      <c r="H65" s="86"/>
      <c r="I65" s="86"/>
      <c r="J65" s="87"/>
    </row>
    <row r="66" spans="6:10" x14ac:dyDescent="0.25">
      <c r="F66" s="86"/>
      <c r="G66" s="86"/>
      <c r="H66" s="86"/>
      <c r="I66" s="86"/>
      <c r="J66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60:E60"/>
    <mergeCell ref="C61:E61"/>
    <mergeCell ref="C62:E62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38" t="s">
        <v>7</v>
      </c>
      <c r="B1" s="238"/>
      <c r="C1" s="239"/>
      <c r="D1" s="238"/>
      <c r="E1" s="238"/>
      <c r="F1" s="238"/>
      <c r="G1" s="238"/>
    </row>
    <row r="2" spans="1:7" ht="24.9" customHeight="1" x14ac:dyDescent="0.25">
      <c r="A2" s="50" t="s">
        <v>8</v>
      </c>
      <c r="B2" s="49"/>
      <c r="C2" s="240"/>
      <c r="D2" s="240"/>
      <c r="E2" s="240"/>
      <c r="F2" s="240"/>
      <c r="G2" s="241"/>
    </row>
    <row r="3" spans="1:7" ht="24.9" customHeight="1" x14ac:dyDescent="0.25">
      <c r="A3" s="50" t="s">
        <v>9</v>
      </c>
      <c r="B3" s="49"/>
      <c r="C3" s="240"/>
      <c r="D3" s="240"/>
      <c r="E3" s="240"/>
      <c r="F3" s="240"/>
      <c r="G3" s="241"/>
    </row>
    <row r="4" spans="1:7" ht="24.9" customHeight="1" x14ac:dyDescent="0.25">
      <c r="A4" s="50" t="s">
        <v>10</v>
      </c>
      <c r="B4" s="49"/>
      <c r="C4" s="240"/>
      <c r="D4" s="240"/>
      <c r="E4" s="240"/>
      <c r="F4" s="240"/>
      <c r="G4" s="241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:F12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2" t="s">
        <v>7</v>
      </c>
      <c r="B1" s="242"/>
      <c r="C1" s="242"/>
      <c r="D1" s="242"/>
      <c r="E1" s="242"/>
      <c r="F1" s="242"/>
      <c r="G1" s="242"/>
      <c r="AG1" t="s">
        <v>77</v>
      </c>
    </row>
    <row r="2" spans="1:60" ht="24.9" customHeight="1" x14ac:dyDescent="0.25">
      <c r="A2" s="139" t="s">
        <v>8</v>
      </c>
      <c r="B2" s="49" t="s">
        <v>41</v>
      </c>
      <c r="C2" s="243" t="s">
        <v>42</v>
      </c>
      <c r="D2" s="244"/>
      <c r="E2" s="244"/>
      <c r="F2" s="244"/>
      <c r="G2" s="245"/>
      <c r="AG2" t="s">
        <v>78</v>
      </c>
    </row>
    <row r="3" spans="1:60" ht="24.9" customHeight="1" x14ac:dyDescent="0.25">
      <c r="A3" s="139" t="s">
        <v>9</v>
      </c>
      <c r="B3" s="49" t="s">
        <v>44</v>
      </c>
      <c r="C3" s="243" t="s">
        <v>45</v>
      </c>
      <c r="D3" s="244"/>
      <c r="E3" s="244"/>
      <c r="F3" s="244"/>
      <c r="G3" s="245"/>
      <c r="AC3" s="121" t="s">
        <v>78</v>
      </c>
      <c r="AG3" t="s">
        <v>79</v>
      </c>
    </row>
    <row r="4" spans="1:60" ht="24.9" customHeight="1" x14ac:dyDescent="0.25">
      <c r="A4" s="140" t="s">
        <v>10</v>
      </c>
      <c r="B4" s="141" t="s">
        <v>46</v>
      </c>
      <c r="C4" s="246" t="s">
        <v>47</v>
      </c>
      <c r="D4" s="247"/>
      <c r="E4" s="247"/>
      <c r="F4" s="247"/>
      <c r="G4" s="248"/>
      <c r="AG4" t="s">
        <v>80</v>
      </c>
    </row>
    <row r="5" spans="1:60" x14ac:dyDescent="0.25">
      <c r="D5" s="10"/>
    </row>
    <row r="6" spans="1:60" ht="39.6" x14ac:dyDescent="0.25">
      <c r="A6" s="143" t="s">
        <v>81</v>
      </c>
      <c r="B6" s="145" t="s">
        <v>82</v>
      </c>
      <c r="C6" s="145" t="s">
        <v>83</v>
      </c>
      <c r="D6" s="144" t="s">
        <v>84</v>
      </c>
      <c r="E6" s="143" t="s">
        <v>85</v>
      </c>
      <c r="F6" s="142" t="s">
        <v>86</v>
      </c>
      <c r="G6" s="143" t="s">
        <v>31</v>
      </c>
      <c r="H6" s="146" t="s">
        <v>32</v>
      </c>
      <c r="I6" s="146" t="s">
        <v>87</v>
      </c>
      <c r="J6" s="146" t="s">
        <v>33</v>
      </c>
      <c r="K6" s="146" t="s">
        <v>88</v>
      </c>
      <c r="L6" s="146" t="s">
        <v>89</v>
      </c>
      <c r="M6" s="146" t="s">
        <v>90</v>
      </c>
      <c r="N6" s="146" t="s">
        <v>91</v>
      </c>
      <c r="O6" s="146" t="s">
        <v>92</v>
      </c>
      <c r="P6" s="146" t="s">
        <v>93</v>
      </c>
      <c r="Q6" s="146" t="s">
        <v>94</v>
      </c>
      <c r="R6" s="146" t="s">
        <v>95</v>
      </c>
      <c r="S6" s="146" t="s">
        <v>96</v>
      </c>
      <c r="T6" s="146" t="s">
        <v>97</v>
      </c>
      <c r="U6" s="146" t="s">
        <v>98</v>
      </c>
      <c r="V6" s="146" t="s">
        <v>99</v>
      </c>
      <c r="W6" s="146" t="s">
        <v>100</v>
      </c>
      <c r="X6" s="146" t="s">
        <v>101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59" t="s">
        <v>102</v>
      </c>
      <c r="B8" s="160" t="s">
        <v>46</v>
      </c>
      <c r="C8" s="178" t="s">
        <v>30</v>
      </c>
      <c r="D8" s="161"/>
      <c r="E8" s="162"/>
      <c r="F8" s="163"/>
      <c r="G8" s="164">
        <f>SUMIF(AG9:AG12,"&lt;&gt;NOR",G9:G12)</f>
        <v>0</v>
      </c>
      <c r="H8" s="158"/>
      <c r="I8" s="158">
        <f>SUM(I9:I12)</f>
        <v>0</v>
      </c>
      <c r="J8" s="158"/>
      <c r="K8" s="158">
        <f>SUM(K9:K12)</f>
        <v>31890</v>
      </c>
      <c r="L8" s="158"/>
      <c r="M8" s="158">
        <f>SUM(M9:M12)</f>
        <v>0</v>
      </c>
      <c r="N8" s="158"/>
      <c r="O8" s="158">
        <f>SUM(O9:O12)</f>
        <v>0</v>
      </c>
      <c r="P8" s="158"/>
      <c r="Q8" s="158">
        <f>SUM(Q9:Q12)</f>
        <v>0</v>
      </c>
      <c r="R8" s="158"/>
      <c r="S8" s="158"/>
      <c r="T8" s="158"/>
      <c r="U8" s="158"/>
      <c r="V8" s="158">
        <f>SUM(V9:V12)</f>
        <v>0</v>
      </c>
      <c r="W8" s="158"/>
      <c r="X8" s="158"/>
      <c r="AG8" t="s">
        <v>103</v>
      </c>
    </row>
    <row r="9" spans="1:60" outlineLevel="1" x14ac:dyDescent="0.25">
      <c r="A9" s="171">
        <v>1</v>
      </c>
      <c r="B9" s="172" t="s">
        <v>104</v>
      </c>
      <c r="C9" s="179" t="s">
        <v>105</v>
      </c>
      <c r="D9" s="173" t="s">
        <v>106</v>
      </c>
      <c r="E9" s="174">
        <v>1</v>
      </c>
      <c r="F9" s="175"/>
      <c r="G9" s="176">
        <f>ROUND(E9*F9,2)</f>
        <v>0</v>
      </c>
      <c r="H9" s="157">
        <v>0</v>
      </c>
      <c r="I9" s="156">
        <f>ROUND(E9*H9,2)</f>
        <v>0</v>
      </c>
      <c r="J9" s="157">
        <v>9260</v>
      </c>
      <c r="K9" s="156">
        <f>ROUND(E9*J9,2)</f>
        <v>9260</v>
      </c>
      <c r="L9" s="156">
        <v>21</v>
      </c>
      <c r="M9" s="156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6"/>
      <c r="S9" s="156" t="s">
        <v>107</v>
      </c>
      <c r="T9" s="156" t="s">
        <v>108</v>
      </c>
      <c r="U9" s="156">
        <v>0</v>
      </c>
      <c r="V9" s="156">
        <f>ROUND(E9*U9,2)</f>
        <v>0</v>
      </c>
      <c r="W9" s="156"/>
      <c r="X9" s="156" t="s">
        <v>47</v>
      </c>
      <c r="Y9" s="147"/>
      <c r="Z9" s="147"/>
      <c r="AA9" s="147"/>
      <c r="AB9" s="147"/>
      <c r="AC9" s="147"/>
      <c r="AD9" s="147"/>
      <c r="AE9" s="147"/>
      <c r="AF9" s="147"/>
      <c r="AG9" s="147" t="s">
        <v>109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1">
        <v>2</v>
      </c>
      <c r="B10" s="172" t="s">
        <v>110</v>
      </c>
      <c r="C10" s="179" t="s">
        <v>111</v>
      </c>
      <c r="D10" s="173" t="s">
        <v>106</v>
      </c>
      <c r="E10" s="174">
        <v>1</v>
      </c>
      <c r="F10" s="175"/>
      <c r="G10" s="176">
        <f>ROUND(E10*F10,2)</f>
        <v>0</v>
      </c>
      <c r="H10" s="157">
        <v>0</v>
      </c>
      <c r="I10" s="156">
        <f>ROUND(E10*H10,2)</f>
        <v>0</v>
      </c>
      <c r="J10" s="157">
        <v>3200</v>
      </c>
      <c r="K10" s="156">
        <f>ROUND(E10*J10,2)</f>
        <v>3200</v>
      </c>
      <c r="L10" s="156">
        <v>21</v>
      </c>
      <c r="M10" s="156">
        <f>G10*(1+L10/100)</f>
        <v>0</v>
      </c>
      <c r="N10" s="156">
        <v>0</v>
      </c>
      <c r="O10" s="156">
        <f>ROUND(E10*N10,2)</f>
        <v>0</v>
      </c>
      <c r="P10" s="156">
        <v>0</v>
      </c>
      <c r="Q10" s="156">
        <f>ROUND(E10*P10,2)</f>
        <v>0</v>
      </c>
      <c r="R10" s="156"/>
      <c r="S10" s="156" t="s">
        <v>107</v>
      </c>
      <c r="T10" s="156" t="s">
        <v>108</v>
      </c>
      <c r="U10" s="156">
        <v>0</v>
      </c>
      <c r="V10" s="156">
        <f>ROUND(E10*U10,2)</f>
        <v>0</v>
      </c>
      <c r="W10" s="156"/>
      <c r="X10" s="156" t="s">
        <v>47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109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1">
        <v>3</v>
      </c>
      <c r="B11" s="172" t="s">
        <v>112</v>
      </c>
      <c r="C11" s="179" t="s">
        <v>113</v>
      </c>
      <c r="D11" s="173" t="s">
        <v>106</v>
      </c>
      <c r="E11" s="174">
        <v>1</v>
      </c>
      <c r="F11" s="175"/>
      <c r="G11" s="176">
        <f>ROUND(E11*F11,2)</f>
        <v>0</v>
      </c>
      <c r="H11" s="157">
        <v>0</v>
      </c>
      <c r="I11" s="156">
        <f>ROUND(E11*H11,2)</f>
        <v>0</v>
      </c>
      <c r="J11" s="157">
        <v>12600</v>
      </c>
      <c r="K11" s="156">
        <f>ROUND(E11*J11,2)</f>
        <v>12600</v>
      </c>
      <c r="L11" s="156">
        <v>21</v>
      </c>
      <c r="M11" s="156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6"/>
      <c r="S11" s="156" t="s">
        <v>107</v>
      </c>
      <c r="T11" s="156" t="s">
        <v>108</v>
      </c>
      <c r="U11" s="156">
        <v>0</v>
      </c>
      <c r="V11" s="156">
        <f>ROUND(E11*U11,2)</f>
        <v>0</v>
      </c>
      <c r="W11" s="156"/>
      <c r="X11" s="156" t="s">
        <v>47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109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65">
        <v>4</v>
      </c>
      <c r="B12" s="166" t="s">
        <v>114</v>
      </c>
      <c r="C12" s="180" t="s">
        <v>115</v>
      </c>
      <c r="D12" s="167" t="s">
        <v>106</v>
      </c>
      <c r="E12" s="168">
        <v>1</v>
      </c>
      <c r="F12" s="169"/>
      <c r="G12" s="170">
        <f>ROUND(E12*F12,2)</f>
        <v>0</v>
      </c>
      <c r="H12" s="157">
        <v>0</v>
      </c>
      <c r="I12" s="156">
        <f>ROUND(E12*H12,2)</f>
        <v>0</v>
      </c>
      <c r="J12" s="157">
        <v>6830</v>
      </c>
      <c r="K12" s="156">
        <f>ROUND(E12*J12,2)</f>
        <v>6830</v>
      </c>
      <c r="L12" s="156">
        <v>21</v>
      </c>
      <c r="M12" s="156">
        <f>G12*(1+L12/100)</f>
        <v>0</v>
      </c>
      <c r="N12" s="156">
        <v>0</v>
      </c>
      <c r="O12" s="156">
        <f>ROUND(E12*N12,2)</f>
        <v>0</v>
      </c>
      <c r="P12" s="156">
        <v>0</v>
      </c>
      <c r="Q12" s="156">
        <f>ROUND(E12*P12,2)</f>
        <v>0</v>
      </c>
      <c r="R12" s="156"/>
      <c r="S12" s="156" t="s">
        <v>107</v>
      </c>
      <c r="T12" s="156" t="s">
        <v>108</v>
      </c>
      <c r="U12" s="156">
        <v>0</v>
      </c>
      <c r="V12" s="156">
        <f>ROUND(E12*U12,2)</f>
        <v>0</v>
      </c>
      <c r="W12" s="156"/>
      <c r="X12" s="156" t="s">
        <v>47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109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5">
      <c r="A13" s="3"/>
      <c r="B13" s="4"/>
      <c r="C13" s="181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AE13">
        <v>15</v>
      </c>
      <c r="AF13">
        <v>21</v>
      </c>
      <c r="AG13" t="s">
        <v>89</v>
      </c>
    </row>
    <row r="14" spans="1:60" x14ac:dyDescent="0.25">
      <c r="A14" s="150"/>
      <c r="B14" s="151" t="s">
        <v>31</v>
      </c>
      <c r="C14" s="182"/>
      <c r="D14" s="152"/>
      <c r="E14" s="153"/>
      <c r="F14" s="153"/>
      <c r="G14" s="177">
        <f>G8</f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AE14">
        <f>SUMIF(L7:L12,AE13,G7:G12)</f>
        <v>0</v>
      </c>
      <c r="AF14">
        <f>SUMIF(L7:L12,AF13,G7:G12)</f>
        <v>0</v>
      </c>
      <c r="AG14" t="s">
        <v>116</v>
      </c>
    </row>
    <row r="15" spans="1:60" x14ac:dyDescent="0.25">
      <c r="A15" s="3"/>
      <c r="B15" s="4"/>
      <c r="C15" s="181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60" x14ac:dyDescent="0.25">
      <c r="A16" s="3"/>
      <c r="B16" s="4"/>
      <c r="C16" s="181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33" x14ac:dyDescent="0.25">
      <c r="A17" s="249" t="s">
        <v>117</v>
      </c>
      <c r="B17" s="249"/>
      <c r="C17" s="250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3" x14ac:dyDescent="0.25">
      <c r="A18" s="251"/>
      <c r="B18" s="252"/>
      <c r="C18" s="253"/>
      <c r="D18" s="252"/>
      <c r="E18" s="252"/>
      <c r="F18" s="252"/>
      <c r="G18" s="25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G18" t="s">
        <v>118</v>
      </c>
    </row>
    <row r="19" spans="1:33" x14ac:dyDescent="0.25">
      <c r="A19" s="255"/>
      <c r="B19" s="256"/>
      <c r="C19" s="257"/>
      <c r="D19" s="256"/>
      <c r="E19" s="256"/>
      <c r="F19" s="256"/>
      <c r="G19" s="258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5">
      <c r="A20" s="255"/>
      <c r="B20" s="256"/>
      <c r="C20" s="257"/>
      <c r="D20" s="256"/>
      <c r="E20" s="256"/>
      <c r="F20" s="256"/>
      <c r="G20" s="258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5">
      <c r="A21" s="255"/>
      <c r="B21" s="256"/>
      <c r="C21" s="257"/>
      <c r="D21" s="256"/>
      <c r="E21" s="256"/>
      <c r="F21" s="256"/>
      <c r="G21" s="258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 x14ac:dyDescent="0.25">
      <c r="A22" s="259"/>
      <c r="B22" s="260"/>
      <c r="C22" s="261"/>
      <c r="D22" s="260"/>
      <c r="E22" s="260"/>
      <c r="F22" s="260"/>
      <c r="G22" s="26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3" x14ac:dyDescent="0.25">
      <c r="A23" s="3"/>
      <c r="B23" s="4"/>
      <c r="C23" s="181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5">
      <c r="C24" s="183"/>
      <c r="D24" s="10"/>
      <c r="AG24" t="s">
        <v>119</v>
      </c>
    </row>
    <row r="25" spans="1:33" x14ac:dyDescent="0.25">
      <c r="D25" s="10"/>
    </row>
    <row r="26" spans="1:33" x14ac:dyDescent="0.25">
      <c r="D26" s="10"/>
    </row>
    <row r="27" spans="1:33" x14ac:dyDescent="0.25">
      <c r="D27" s="10"/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8:G22"/>
    <mergeCell ref="A1:G1"/>
    <mergeCell ref="C2:G2"/>
    <mergeCell ref="C3:G3"/>
    <mergeCell ref="C4:G4"/>
    <mergeCell ref="A17:C17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05" activePane="bottomLeft" state="frozen"/>
      <selection pane="bottomLeft" activeCell="F9" sqref="F9:F124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2" t="s">
        <v>7</v>
      </c>
      <c r="B1" s="242"/>
      <c r="C1" s="242"/>
      <c r="D1" s="242"/>
      <c r="E1" s="242"/>
      <c r="F1" s="242"/>
      <c r="G1" s="242"/>
      <c r="AG1" t="s">
        <v>77</v>
      </c>
    </row>
    <row r="2" spans="1:60" ht="24.9" customHeight="1" x14ac:dyDescent="0.25">
      <c r="A2" s="139" t="s">
        <v>8</v>
      </c>
      <c r="B2" s="49" t="s">
        <v>41</v>
      </c>
      <c r="C2" s="243" t="s">
        <v>42</v>
      </c>
      <c r="D2" s="244"/>
      <c r="E2" s="244"/>
      <c r="F2" s="244"/>
      <c r="G2" s="245"/>
      <c r="AG2" t="s">
        <v>78</v>
      </c>
    </row>
    <row r="3" spans="1:60" ht="24.9" customHeight="1" x14ac:dyDescent="0.25">
      <c r="A3" s="139" t="s">
        <v>9</v>
      </c>
      <c r="B3" s="49" t="s">
        <v>44</v>
      </c>
      <c r="C3" s="243" t="s">
        <v>45</v>
      </c>
      <c r="D3" s="244"/>
      <c r="E3" s="244"/>
      <c r="F3" s="244"/>
      <c r="G3" s="245"/>
      <c r="AC3" s="121" t="s">
        <v>78</v>
      </c>
      <c r="AG3" t="s">
        <v>79</v>
      </c>
    </row>
    <row r="4" spans="1:60" ht="24.9" customHeight="1" x14ac:dyDescent="0.25">
      <c r="A4" s="140" t="s">
        <v>10</v>
      </c>
      <c r="B4" s="141" t="s">
        <v>48</v>
      </c>
      <c r="C4" s="246" t="s">
        <v>50</v>
      </c>
      <c r="D4" s="247"/>
      <c r="E4" s="247"/>
      <c r="F4" s="247"/>
      <c r="G4" s="248"/>
      <c r="AG4" t="s">
        <v>80</v>
      </c>
    </row>
    <row r="5" spans="1:60" x14ac:dyDescent="0.25">
      <c r="D5" s="10"/>
    </row>
    <row r="6" spans="1:60" ht="39.6" x14ac:dyDescent="0.25">
      <c r="A6" s="143" t="s">
        <v>81</v>
      </c>
      <c r="B6" s="145" t="s">
        <v>82</v>
      </c>
      <c r="C6" s="145" t="s">
        <v>83</v>
      </c>
      <c r="D6" s="144" t="s">
        <v>84</v>
      </c>
      <c r="E6" s="143" t="s">
        <v>85</v>
      </c>
      <c r="F6" s="142" t="s">
        <v>86</v>
      </c>
      <c r="G6" s="143" t="s">
        <v>31</v>
      </c>
      <c r="H6" s="146" t="s">
        <v>32</v>
      </c>
      <c r="I6" s="146" t="s">
        <v>87</v>
      </c>
      <c r="J6" s="146" t="s">
        <v>33</v>
      </c>
      <c r="K6" s="146" t="s">
        <v>88</v>
      </c>
      <c r="L6" s="146" t="s">
        <v>89</v>
      </c>
      <c r="M6" s="146" t="s">
        <v>90</v>
      </c>
      <c r="N6" s="146" t="s">
        <v>91</v>
      </c>
      <c r="O6" s="146" t="s">
        <v>92</v>
      </c>
      <c r="P6" s="146" t="s">
        <v>93</v>
      </c>
      <c r="Q6" s="146" t="s">
        <v>94</v>
      </c>
      <c r="R6" s="146" t="s">
        <v>95</v>
      </c>
      <c r="S6" s="146" t="s">
        <v>96</v>
      </c>
      <c r="T6" s="146" t="s">
        <v>97</v>
      </c>
      <c r="U6" s="146" t="s">
        <v>98</v>
      </c>
      <c r="V6" s="146" t="s">
        <v>99</v>
      </c>
      <c r="W6" s="146" t="s">
        <v>100</v>
      </c>
      <c r="X6" s="146" t="s">
        <v>101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59" t="s">
        <v>102</v>
      </c>
      <c r="B8" s="160" t="s">
        <v>55</v>
      </c>
      <c r="C8" s="178" t="s">
        <v>56</v>
      </c>
      <c r="D8" s="161"/>
      <c r="E8" s="162"/>
      <c r="F8" s="163"/>
      <c r="G8" s="164">
        <f>SUMIF(AG9:AG14,"&lt;&gt;NOR",G9:G14)</f>
        <v>0</v>
      </c>
      <c r="H8" s="158"/>
      <c r="I8" s="158">
        <f>SUM(I9:I14)</f>
        <v>5558.83</v>
      </c>
      <c r="J8" s="158"/>
      <c r="K8" s="158">
        <f>SUM(K9:K14)</f>
        <v>10295.969999999999</v>
      </c>
      <c r="L8" s="158"/>
      <c r="M8" s="158">
        <f>SUM(M9:M14)</f>
        <v>0</v>
      </c>
      <c r="N8" s="158"/>
      <c r="O8" s="158">
        <f>SUM(O9:O14)</f>
        <v>1.44</v>
      </c>
      <c r="P8" s="158"/>
      <c r="Q8" s="158">
        <f>SUM(Q9:Q14)</f>
        <v>0</v>
      </c>
      <c r="R8" s="158"/>
      <c r="S8" s="158"/>
      <c r="T8" s="158"/>
      <c r="U8" s="158"/>
      <c r="V8" s="158">
        <f>SUM(V9:V14)</f>
        <v>24.23</v>
      </c>
      <c r="W8" s="158"/>
      <c r="X8" s="158"/>
      <c r="AG8" t="s">
        <v>103</v>
      </c>
    </row>
    <row r="9" spans="1:60" ht="20.399999999999999" outlineLevel="1" x14ac:dyDescent="0.25">
      <c r="A9" s="165">
        <v>1</v>
      </c>
      <c r="B9" s="166" t="s">
        <v>120</v>
      </c>
      <c r="C9" s="180" t="s">
        <v>121</v>
      </c>
      <c r="D9" s="167" t="s">
        <v>122</v>
      </c>
      <c r="E9" s="168">
        <v>2</v>
      </c>
      <c r="F9" s="169"/>
      <c r="G9" s="170">
        <f>ROUND(E9*F9,2)</f>
        <v>0</v>
      </c>
      <c r="H9" s="157">
        <v>190.04</v>
      </c>
      <c r="I9" s="156">
        <f>ROUND(E9*H9,2)</f>
        <v>380.08</v>
      </c>
      <c r="J9" s="157">
        <v>145.96</v>
      </c>
      <c r="K9" s="156">
        <f>ROUND(E9*J9,2)</f>
        <v>291.92</v>
      </c>
      <c r="L9" s="156">
        <v>21</v>
      </c>
      <c r="M9" s="156">
        <f>G9*(1+L9/100)</f>
        <v>0</v>
      </c>
      <c r="N9" s="156">
        <v>6.948E-2</v>
      </c>
      <c r="O9" s="156">
        <f>ROUND(E9*N9,2)</f>
        <v>0.14000000000000001</v>
      </c>
      <c r="P9" s="156">
        <v>0</v>
      </c>
      <c r="Q9" s="156">
        <f>ROUND(E9*P9,2)</f>
        <v>0</v>
      </c>
      <c r="R9" s="156"/>
      <c r="S9" s="156" t="s">
        <v>107</v>
      </c>
      <c r="T9" s="156" t="s">
        <v>107</v>
      </c>
      <c r="U9" s="156">
        <v>0.34510999999999997</v>
      </c>
      <c r="V9" s="156">
        <f>ROUND(E9*U9,2)</f>
        <v>0.69</v>
      </c>
      <c r="W9" s="156"/>
      <c r="X9" s="156" t="s">
        <v>123</v>
      </c>
      <c r="Y9" s="147"/>
      <c r="Z9" s="147"/>
      <c r="AA9" s="147"/>
      <c r="AB9" s="147"/>
      <c r="AC9" s="147"/>
      <c r="AD9" s="147"/>
      <c r="AE9" s="147"/>
      <c r="AF9" s="147"/>
      <c r="AG9" s="147" t="s">
        <v>124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186" t="s">
        <v>125</v>
      </c>
      <c r="D10" s="184"/>
      <c r="E10" s="185">
        <v>2</v>
      </c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126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.399999999999999" outlineLevel="1" x14ac:dyDescent="0.25">
      <c r="A11" s="165">
        <v>2</v>
      </c>
      <c r="B11" s="166" t="s">
        <v>127</v>
      </c>
      <c r="C11" s="180" t="s">
        <v>128</v>
      </c>
      <c r="D11" s="167" t="s">
        <v>122</v>
      </c>
      <c r="E11" s="168">
        <v>2</v>
      </c>
      <c r="F11" s="169"/>
      <c r="G11" s="170">
        <f>ROUND(E11*F11,2)</f>
        <v>0</v>
      </c>
      <c r="H11" s="157">
        <v>430.75</v>
      </c>
      <c r="I11" s="156">
        <f>ROUND(E11*H11,2)</f>
        <v>861.5</v>
      </c>
      <c r="J11" s="157">
        <v>334.25</v>
      </c>
      <c r="K11" s="156">
        <f>ROUND(E11*J11,2)</f>
        <v>668.5</v>
      </c>
      <c r="L11" s="156">
        <v>21</v>
      </c>
      <c r="M11" s="156">
        <f>G11*(1+L11/100)</f>
        <v>0</v>
      </c>
      <c r="N11" s="156">
        <v>0.17882999999999999</v>
      </c>
      <c r="O11" s="156">
        <f>ROUND(E11*N11,2)</f>
        <v>0.36</v>
      </c>
      <c r="P11" s="156">
        <v>0</v>
      </c>
      <c r="Q11" s="156">
        <f>ROUND(E11*P11,2)</f>
        <v>0</v>
      </c>
      <c r="R11" s="156"/>
      <c r="S11" s="156" t="s">
        <v>107</v>
      </c>
      <c r="T11" s="156" t="s">
        <v>107</v>
      </c>
      <c r="U11" s="156">
        <v>0.79025999999999996</v>
      </c>
      <c r="V11" s="156">
        <f>ROUND(E11*U11,2)</f>
        <v>1.58</v>
      </c>
      <c r="W11" s="156"/>
      <c r="X11" s="156" t="s">
        <v>123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124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186" t="s">
        <v>125</v>
      </c>
      <c r="D12" s="184"/>
      <c r="E12" s="185">
        <v>2</v>
      </c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126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65">
        <v>3</v>
      </c>
      <c r="B13" s="166" t="s">
        <v>129</v>
      </c>
      <c r="C13" s="180" t="s">
        <v>130</v>
      </c>
      <c r="D13" s="167" t="s">
        <v>131</v>
      </c>
      <c r="E13" s="168">
        <v>59.36</v>
      </c>
      <c r="F13" s="169"/>
      <c r="G13" s="170">
        <f>ROUND(E13*F13,2)</f>
        <v>0</v>
      </c>
      <c r="H13" s="157">
        <v>72.73</v>
      </c>
      <c r="I13" s="156">
        <f>ROUND(E13*H13,2)</f>
        <v>4317.25</v>
      </c>
      <c r="J13" s="157">
        <v>157.27000000000001</v>
      </c>
      <c r="K13" s="156">
        <f>ROUND(E13*J13,2)</f>
        <v>9335.5499999999993</v>
      </c>
      <c r="L13" s="156">
        <v>21</v>
      </c>
      <c r="M13" s="156">
        <f>G13*(1+L13/100)</f>
        <v>0</v>
      </c>
      <c r="N13" s="156">
        <v>1.583E-2</v>
      </c>
      <c r="O13" s="156">
        <f>ROUND(E13*N13,2)</f>
        <v>0.94</v>
      </c>
      <c r="P13" s="156">
        <v>0</v>
      </c>
      <c r="Q13" s="156">
        <f>ROUND(E13*P13,2)</f>
        <v>0</v>
      </c>
      <c r="R13" s="156"/>
      <c r="S13" s="156" t="s">
        <v>107</v>
      </c>
      <c r="T13" s="156" t="s">
        <v>107</v>
      </c>
      <c r="U13" s="156">
        <v>0.37</v>
      </c>
      <c r="V13" s="156">
        <f>ROUND(E13*U13,2)</f>
        <v>21.96</v>
      </c>
      <c r="W13" s="156"/>
      <c r="X13" s="156" t="s">
        <v>123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124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186" t="s">
        <v>132</v>
      </c>
      <c r="D14" s="184"/>
      <c r="E14" s="185">
        <v>59.36</v>
      </c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126</v>
      </c>
      <c r="AH14" s="147">
        <v>5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5">
      <c r="A15" s="159" t="s">
        <v>102</v>
      </c>
      <c r="B15" s="160" t="s">
        <v>57</v>
      </c>
      <c r="C15" s="178" t="s">
        <v>58</v>
      </c>
      <c r="D15" s="161"/>
      <c r="E15" s="162"/>
      <c r="F15" s="163"/>
      <c r="G15" s="164">
        <f>SUMIF(AG16:AG21,"&lt;&gt;NOR",G16:G21)</f>
        <v>0</v>
      </c>
      <c r="H15" s="158"/>
      <c r="I15" s="158">
        <f>SUM(I16:I21)</f>
        <v>766.47</v>
      </c>
      <c r="J15" s="158"/>
      <c r="K15" s="158">
        <f>SUM(K16:K21)</f>
        <v>3319.53</v>
      </c>
      <c r="L15" s="158"/>
      <c r="M15" s="158">
        <f>SUM(M16:M21)</f>
        <v>0</v>
      </c>
      <c r="N15" s="158"/>
      <c r="O15" s="158">
        <f>SUM(O16:O21)</f>
        <v>0.43</v>
      </c>
      <c r="P15" s="158"/>
      <c r="Q15" s="158">
        <f>SUM(Q16:Q21)</f>
        <v>0</v>
      </c>
      <c r="R15" s="158"/>
      <c r="S15" s="158"/>
      <c r="T15" s="158"/>
      <c r="U15" s="158"/>
      <c r="V15" s="158">
        <f>SUM(V16:V21)</f>
        <v>7.26</v>
      </c>
      <c r="W15" s="158"/>
      <c r="X15" s="158"/>
      <c r="AG15" t="s">
        <v>103</v>
      </c>
    </row>
    <row r="16" spans="1:60" outlineLevel="1" x14ac:dyDescent="0.25">
      <c r="A16" s="165">
        <v>4</v>
      </c>
      <c r="B16" s="166" t="s">
        <v>133</v>
      </c>
      <c r="C16" s="180" t="s">
        <v>134</v>
      </c>
      <c r="D16" s="167" t="s">
        <v>122</v>
      </c>
      <c r="E16" s="168">
        <v>2</v>
      </c>
      <c r="F16" s="169"/>
      <c r="G16" s="170">
        <f>ROUND(E16*F16,2)</f>
        <v>0</v>
      </c>
      <c r="H16" s="157">
        <v>15.13</v>
      </c>
      <c r="I16" s="156">
        <f>ROUND(E16*H16,2)</f>
        <v>30.26</v>
      </c>
      <c r="J16" s="157">
        <v>107.37</v>
      </c>
      <c r="K16" s="156">
        <f>ROUND(E16*J16,2)</f>
        <v>214.74</v>
      </c>
      <c r="L16" s="156">
        <v>21</v>
      </c>
      <c r="M16" s="156">
        <f>G16*(1+L16/100)</f>
        <v>0</v>
      </c>
      <c r="N16" s="156">
        <v>4.5799999999999999E-3</v>
      </c>
      <c r="O16" s="156">
        <f>ROUND(E16*N16,2)</f>
        <v>0.01</v>
      </c>
      <c r="P16" s="156">
        <v>0</v>
      </c>
      <c r="Q16" s="156">
        <f>ROUND(E16*P16,2)</f>
        <v>0</v>
      </c>
      <c r="R16" s="156"/>
      <c r="S16" s="156" t="s">
        <v>107</v>
      </c>
      <c r="T16" s="156" t="s">
        <v>107</v>
      </c>
      <c r="U16" s="156">
        <v>0.22442000000000001</v>
      </c>
      <c r="V16" s="156">
        <f>ROUND(E16*U16,2)</f>
        <v>0.45</v>
      </c>
      <c r="W16" s="156"/>
      <c r="X16" s="156" t="s">
        <v>123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124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54"/>
      <c r="B17" s="155"/>
      <c r="C17" s="186" t="s">
        <v>135</v>
      </c>
      <c r="D17" s="184"/>
      <c r="E17" s="185">
        <v>2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126</v>
      </c>
      <c r="AH17" s="147">
        <v>5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65">
        <v>5</v>
      </c>
      <c r="B18" s="166" t="s">
        <v>136</v>
      </c>
      <c r="C18" s="180" t="s">
        <v>137</v>
      </c>
      <c r="D18" s="167" t="s">
        <v>122</v>
      </c>
      <c r="E18" s="168">
        <v>2</v>
      </c>
      <c r="F18" s="169"/>
      <c r="G18" s="170">
        <f>ROUND(E18*F18,2)</f>
        <v>0</v>
      </c>
      <c r="H18" s="157">
        <v>33.68</v>
      </c>
      <c r="I18" s="156">
        <f>ROUND(E18*H18,2)</f>
        <v>67.36</v>
      </c>
      <c r="J18" s="157">
        <v>171.82</v>
      </c>
      <c r="K18" s="156">
        <f>ROUND(E18*J18,2)</f>
        <v>343.64</v>
      </c>
      <c r="L18" s="156">
        <v>21</v>
      </c>
      <c r="M18" s="156">
        <f>G18*(1+L18/100)</f>
        <v>0</v>
      </c>
      <c r="N18" s="156">
        <v>1.278E-2</v>
      </c>
      <c r="O18" s="156">
        <f>ROUND(E18*N18,2)</f>
        <v>0.03</v>
      </c>
      <c r="P18" s="156">
        <v>0</v>
      </c>
      <c r="Q18" s="156">
        <f>ROUND(E18*P18,2)</f>
        <v>0</v>
      </c>
      <c r="R18" s="156"/>
      <c r="S18" s="156" t="s">
        <v>107</v>
      </c>
      <c r="T18" s="156" t="s">
        <v>107</v>
      </c>
      <c r="U18" s="156">
        <v>0.35813</v>
      </c>
      <c r="V18" s="156">
        <f>ROUND(E18*U18,2)</f>
        <v>0.72</v>
      </c>
      <c r="W18" s="156"/>
      <c r="X18" s="156" t="s">
        <v>123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124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54"/>
      <c r="B19" s="155"/>
      <c r="C19" s="186" t="s">
        <v>138</v>
      </c>
      <c r="D19" s="184"/>
      <c r="E19" s="185">
        <v>2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126</v>
      </c>
      <c r="AH19" s="147">
        <v>5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65">
        <v>6</v>
      </c>
      <c r="B20" s="166" t="s">
        <v>139</v>
      </c>
      <c r="C20" s="180" t="s">
        <v>140</v>
      </c>
      <c r="D20" s="167" t="s">
        <v>131</v>
      </c>
      <c r="E20" s="168">
        <v>24.5</v>
      </c>
      <c r="F20" s="169"/>
      <c r="G20" s="170">
        <f>ROUND(E20*F20,2)</f>
        <v>0</v>
      </c>
      <c r="H20" s="157">
        <v>27.3</v>
      </c>
      <c r="I20" s="156">
        <f>ROUND(E20*H20,2)</f>
        <v>668.85</v>
      </c>
      <c r="J20" s="157">
        <v>112.7</v>
      </c>
      <c r="K20" s="156">
        <f>ROUND(E20*J20,2)</f>
        <v>2761.15</v>
      </c>
      <c r="L20" s="156">
        <v>21</v>
      </c>
      <c r="M20" s="156">
        <f>G20*(1+L20/100)</f>
        <v>0</v>
      </c>
      <c r="N20" s="156">
        <v>1.5810000000000001E-2</v>
      </c>
      <c r="O20" s="156">
        <f>ROUND(E20*N20,2)</f>
        <v>0.39</v>
      </c>
      <c r="P20" s="156">
        <v>0</v>
      </c>
      <c r="Q20" s="156">
        <f>ROUND(E20*P20,2)</f>
        <v>0</v>
      </c>
      <c r="R20" s="156"/>
      <c r="S20" s="156" t="s">
        <v>107</v>
      </c>
      <c r="T20" s="156" t="s">
        <v>107</v>
      </c>
      <c r="U20" s="156">
        <v>0.24845</v>
      </c>
      <c r="V20" s="156">
        <f>ROUND(E20*U20,2)</f>
        <v>6.09</v>
      </c>
      <c r="W20" s="156"/>
      <c r="X20" s="156" t="s">
        <v>123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124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54"/>
      <c r="B21" s="155"/>
      <c r="C21" s="186" t="s">
        <v>141</v>
      </c>
      <c r="D21" s="184"/>
      <c r="E21" s="185">
        <v>24.5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126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5">
      <c r="A22" s="159" t="s">
        <v>102</v>
      </c>
      <c r="B22" s="160" t="s">
        <v>59</v>
      </c>
      <c r="C22" s="178" t="s">
        <v>60</v>
      </c>
      <c r="D22" s="161"/>
      <c r="E22" s="162"/>
      <c r="F22" s="163"/>
      <c r="G22" s="164">
        <f>SUMIF(AG23:AG50,"&lt;&gt;NOR",G23:G50)</f>
        <v>0</v>
      </c>
      <c r="H22" s="158"/>
      <c r="I22" s="158">
        <f>SUM(I23:I50)</f>
        <v>43866.35</v>
      </c>
      <c r="J22" s="158"/>
      <c r="K22" s="158">
        <f>SUM(K23:K50)</f>
        <v>383575.18</v>
      </c>
      <c r="L22" s="158"/>
      <c r="M22" s="158">
        <f>SUM(M23:M50)</f>
        <v>0</v>
      </c>
      <c r="N22" s="158"/>
      <c r="O22" s="158">
        <f>SUM(O23:O50)</f>
        <v>7.03</v>
      </c>
      <c r="P22" s="158"/>
      <c r="Q22" s="158">
        <f>SUM(Q23:Q50)</f>
        <v>0</v>
      </c>
      <c r="R22" s="158"/>
      <c r="S22" s="158"/>
      <c r="T22" s="158"/>
      <c r="U22" s="158"/>
      <c r="V22" s="158">
        <f>SUM(V23:V50)</f>
        <v>377.79</v>
      </c>
      <c r="W22" s="158"/>
      <c r="X22" s="158"/>
      <c r="AG22" t="s">
        <v>103</v>
      </c>
    </row>
    <row r="23" spans="1:60" outlineLevel="1" x14ac:dyDescent="0.25">
      <c r="A23" s="165">
        <v>7</v>
      </c>
      <c r="B23" s="166" t="s">
        <v>142</v>
      </c>
      <c r="C23" s="180" t="s">
        <v>143</v>
      </c>
      <c r="D23" s="167" t="s">
        <v>131</v>
      </c>
      <c r="E23" s="168">
        <v>103.48</v>
      </c>
      <c r="F23" s="169"/>
      <c r="G23" s="170">
        <f>ROUND(E23*F23,2)</f>
        <v>0</v>
      </c>
      <c r="H23" s="157">
        <v>41.66</v>
      </c>
      <c r="I23" s="156">
        <f>ROUND(E23*H23,2)</f>
        <v>4310.9799999999996</v>
      </c>
      <c r="J23" s="157">
        <v>40.74</v>
      </c>
      <c r="K23" s="156">
        <f>ROUND(E23*J23,2)</f>
        <v>4215.78</v>
      </c>
      <c r="L23" s="156">
        <v>21</v>
      </c>
      <c r="M23" s="156">
        <f>G23*(1+L23/100)</f>
        <v>0</v>
      </c>
      <c r="N23" s="156">
        <v>3.3E-4</v>
      </c>
      <c r="O23" s="156">
        <f>ROUND(E23*N23,2)</f>
        <v>0.03</v>
      </c>
      <c r="P23" s="156">
        <v>0</v>
      </c>
      <c r="Q23" s="156">
        <f>ROUND(E23*P23,2)</f>
        <v>0</v>
      </c>
      <c r="R23" s="156"/>
      <c r="S23" s="156" t="s">
        <v>107</v>
      </c>
      <c r="T23" s="156" t="s">
        <v>107</v>
      </c>
      <c r="U23" s="156">
        <v>8.8999999999999996E-2</v>
      </c>
      <c r="V23" s="156">
        <f>ROUND(E23*U23,2)</f>
        <v>9.2100000000000009</v>
      </c>
      <c r="W23" s="156"/>
      <c r="X23" s="156" t="s">
        <v>123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124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186" t="s">
        <v>144</v>
      </c>
      <c r="D24" s="184"/>
      <c r="E24" s="185">
        <v>103.48</v>
      </c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126</v>
      </c>
      <c r="AH24" s="147">
        <v>5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65">
        <v>8</v>
      </c>
      <c r="B25" s="166" t="s">
        <v>145</v>
      </c>
      <c r="C25" s="180" t="s">
        <v>146</v>
      </c>
      <c r="D25" s="167" t="s">
        <v>131</v>
      </c>
      <c r="E25" s="168">
        <v>103.48</v>
      </c>
      <c r="F25" s="169"/>
      <c r="G25" s="170">
        <f>ROUND(E25*F25,2)</f>
        <v>0</v>
      </c>
      <c r="H25" s="157">
        <v>29.69</v>
      </c>
      <c r="I25" s="156">
        <f>ROUND(E25*H25,2)</f>
        <v>3072.32</v>
      </c>
      <c r="J25" s="157">
        <v>40.61</v>
      </c>
      <c r="K25" s="156">
        <f>ROUND(E25*J25,2)</f>
        <v>4202.32</v>
      </c>
      <c r="L25" s="156">
        <v>21</v>
      </c>
      <c r="M25" s="156">
        <f>G25*(1+L25/100)</f>
        <v>0</v>
      </c>
      <c r="N25" s="156">
        <v>5.2500000000000003E-3</v>
      </c>
      <c r="O25" s="156">
        <f>ROUND(E25*N25,2)</f>
        <v>0.54</v>
      </c>
      <c r="P25" s="156">
        <v>0</v>
      </c>
      <c r="Q25" s="156">
        <f>ROUND(E25*P25,2)</f>
        <v>0</v>
      </c>
      <c r="R25" s="156"/>
      <c r="S25" s="156" t="s">
        <v>107</v>
      </c>
      <c r="T25" s="156" t="s">
        <v>107</v>
      </c>
      <c r="U25" s="156">
        <v>9.6000000000000002E-2</v>
      </c>
      <c r="V25" s="156">
        <f>ROUND(E25*U25,2)</f>
        <v>9.93</v>
      </c>
      <c r="W25" s="156"/>
      <c r="X25" s="156" t="s">
        <v>123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124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186" t="s">
        <v>147</v>
      </c>
      <c r="D26" s="184"/>
      <c r="E26" s="185">
        <v>103.48</v>
      </c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126</v>
      </c>
      <c r="AH26" s="147">
        <v>5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65">
        <v>9</v>
      </c>
      <c r="B27" s="166" t="s">
        <v>148</v>
      </c>
      <c r="C27" s="180" t="s">
        <v>149</v>
      </c>
      <c r="D27" s="167" t="s">
        <v>131</v>
      </c>
      <c r="E27" s="168">
        <v>118.72</v>
      </c>
      <c r="F27" s="169"/>
      <c r="G27" s="170">
        <f>ROUND(E27*F27,2)</f>
        <v>0</v>
      </c>
      <c r="H27" s="157">
        <v>31.24</v>
      </c>
      <c r="I27" s="156">
        <f>ROUND(E27*H27,2)</f>
        <v>3708.81</v>
      </c>
      <c r="J27" s="157">
        <v>34.26</v>
      </c>
      <c r="K27" s="156">
        <f>ROUND(E27*J27,2)</f>
        <v>4067.35</v>
      </c>
      <c r="L27" s="156">
        <v>21</v>
      </c>
      <c r="M27" s="156">
        <f>G27*(1+L27/100)</f>
        <v>0</v>
      </c>
      <c r="N27" s="156">
        <v>6.7000000000000002E-3</v>
      </c>
      <c r="O27" s="156">
        <f>ROUND(E27*N27,2)</f>
        <v>0.8</v>
      </c>
      <c r="P27" s="156">
        <v>0</v>
      </c>
      <c r="Q27" s="156">
        <f>ROUND(E27*P27,2)</f>
        <v>0</v>
      </c>
      <c r="R27" s="156"/>
      <c r="S27" s="156" t="s">
        <v>107</v>
      </c>
      <c r="T27" s="156" t="s">
        <v>107</v>
      </c>
      <c r="U27" s="156">
        <v>8.1000000000000003E-2</v>
      </c>
      <c r="V27" s="156">
        <f>ROUND(E27*U27,2)</f>
        <v>9.6199999999999992</v>
      </c>
      <c r="W27" s="156"/>
      <c r="X27" s="156" t="s">
        <v>123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124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4"/>
      <c r="B28" s="155"/>
      <c r="C28" s="186" t="s">
        <v>150</v>
      </c>
      <c r="D28" s="184"/>
      <c r="E28" s="185">
        <v>118.72</v>
      </c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126</v>
      </c>
      <c r="AH28" s="147">
        <v>5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65">
        <v>10</v>
      </c>
      <c r="B29" s="166" t="s">
        <v>151</v>
      </c>
      <c r="C29" s="180" t="s">
        <v>152</v>
      </c>
      <c r="D29" s="167" t="s">
        <v>131</v>
      </c>
      <c r="E29" s="168">
        <v>118.72</v>
      </c>
      <c r="F29" s="169"/>
      <c r="G29" s="170">
        <f>ROUND(E29*F29,2)</f>
        <v>0</v>
      </c>
      <c r="H29" s="157">
        <v>39.64</v>
      </c>
      <c r="I29" s="156">
        <f>ROUND(E29*H29,2)</f>
        <v>4706.0600000000004</v>
      </c>
      <c r="J29" s="157">
        <v>31.96</v>
      </c>
      <c r="K29" s="156">
        <f>ROUND(E29*J29,2)</f>
        <v>3794.29</v>
      </c>
      <c r="L29" s="156">
        <v>21</v>
      </c>
      <c r="M29" s="156">
        <f>G29*(1+L29/100)</f>
        <v>0</v>
      </c>
      <c r="N29" s="156">
        <v>3.2000000000000003E-4</v>
      </c>
      <c r="O29" s="156">
        <f>ROUND(E29*N29,2)</f>
        <v>0.04</v>
      </c>
      <c r="P29" s="156">
        <v>0</v>
      </c>
      <c r="Q29" s="156">
        <f>ROUND(E29*P29,2)</f>
        <v>0</v>
      </c>
      <c r="R29" s="156"/>
      <c r="S29" s="156" t="s">
        <v>107</v>
      </c>
      <c r="T29" s="156" t="s">
        <v>107</v>
      </c>
      <c r="U29" s="156">
        <v>7.0000000000000007E-2</v>
      </c>
      <c r="V29" s="156">
        <f>ROUND(E29*U29,2)</f>
        <v>8.31</v>
      </c>
      <c r="W29" s="156"/>
      <c r="X29" s="156" t="s">
        <v>123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124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186" t="s">
        <v>150</v>
      </c>
      <c r="D30" s="184"/>
      <c r="E30" s="185">
        <v>118.72</v>
      </c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126</v>
      </c>
      <c r="AH30" s="147">
        <v>5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65">
        <v>11</v>
      </c>
      <c r="B31" s="166" t="s">
        <v>153</v>
      </c>
      <c r="C31" s="180" t="s">
        <v>154</v>
      </c>
      <c r="D31" s="167" t="s">
        <v>131</v>
      </c>
      <c r="E31" s="168">
        <v>8</v>
      </c>
      <c r="F31" s="169"/>
      <c r="G31" s="170">
        <f>ROUND(E31*F31,2)</f>
        <v>0</v>
      </c>
      <c r="H31" s="157">
        <v>129.08000000000001</v>
      </c>
      <c r="I31" s="156">
        <f>ROUND(E31*H31,2)</f>
        <v>1032.6400000000001</v>
      </c>
      <c r="J31" s="157">
        <v>523.91999999999996</v>
      </c>
      <c r="K31" s="156">
        <f>ROUND(E31*J31,2)</f>
        <v>4191.3599999999997</v>
      </c>
      <c r="L31" s="156">
        <v>21</v>
      </c>
      <c r="M31" s="156">
        <f>G31*(1+L31/100)</f>
        <v>0</v>
      </c>
      <c r="N31" s="156">
        <v>4.342E-2</v>
      </c>
      <c r="O31" s="156">
        <f>ROUND(E31*N31,2)</f>
        <v>0.35</v>
      </c>
      <c r="P31" s="156">
        <v>0</v>
      </c>
      <c r="Q31" s="156">
        <f>ROUND(E31*P31,2)</f>
        <v>0</v>
      </c>
      <c r="R31" s="156"/>
      <c r="S31" s="156" t="s">
        <v>107</v>
      </c>
      <c r="T31" s="156" t="s">
        <v>107</v>
      </c>
      <c r="U31" s="156">
        <v>1.0589999999999999</v>
      </c>
      <c r="V31" s="156">
        <f>ROUND(E31*U31,2)</f>
        <v>8.4700000000000006</v>
      </c>
      <c r="W31" s="156"/>
      <c r="X31" s="156" t="s">
        <v>123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124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186" t="s">
        <v>155</v>
      </c>
      <c r="D32" s="184"/>
      <c r="E32" s="185">
        <v>8</v>
      </c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126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65">
        <v>12</v>
      </c>
      <c r="B33" s="166" t="s">
        <v>156</v>
      </c>
      <c r="C33" s="180" t="s">
        <v>157</v>
      </c>
      <c r="D33" s="167" t="s">
        <v>158</v>
      </c>
      <c r="E33" s="168">
        <v>14</v>
      </c>
      <c r="F33" s="169"/>
      <c r="G33" s="170">
        <f>ROUND(E33*F33,2)</f>
        <v>0</v>
      </c>
      <c r="H33" s="157">
        <v>157.31</v>
      </c>
      <c r="I33" s="156">
        <f>ROUND(E33*H33,2)</f>
        <v>2202.34</v>
      </c>
      <c r="J33" s="157">
        <v>75.19</v>
      </c>
      <c r="K33" s="156">
        <f>ROUND(E33*J33,2)</f>
        <v>1052.6600000000001</v>
      </c>
      <c r="L33" s="156">
        <v>21</v>
      </c>
      <c r="M33" s="156">
        <f>G33*(1+L33/100)</f>
        <v>0</v>
      </c>
      <c r="N33" s="156">
        <v>5.1000000000000004E-4</v>
      </c>
      <c r="O33" s="156">
        <f>ROUND(E33*N33,2)</f>
        <v>0.01</v>
      </c>
      <c r="P33" s="156">
        <v>0</v>
      </c>
      <c r="Q33" s="156">
        <f>ROUND(E33*P33,2)</f>
        <v>0</v>
      </c>
      <c r="R33" s="156"/>
      <c r="S33" s="156" t="s">
        <v>107</v>
      </c>
      <c r="T33" s="156" t="s">
        <v>107</v>
      </c>
      <c r="U33" s="156">
        <v>0.16</v>
      </c>
      <c r="V33" s="156">
        <f>ROUND(E33*U33,2)</f>
        <v>2.2400000000000002</v>
      </c>
      <c r="W33" s="156"/>
      <c r="X33" s="156" t="s">
        <v>123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124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186" t="s">
        <v>159</v>
      </c>
      <c r="D34" s="184"/>
      <c r="E34" s="185">
        <v>7</v>
      </c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126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186" t="s">
        <v>160</v>
      </c>
      <c r="D35" s="184"/>
      <c r="E35" s="185">
        <v>7</v>
      </c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126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65">
        <v>13</v>
      </c>
      <c r="B36" s="166" t="s">
        <v>161</v>
      </c>
      <c r="C36" s="180" t="s">
        <v>162</v>
      </c>
      <c r="D36" s="167" t="s">
        <v>158</v>
      </c>
      <c r="E36" s="168">
        <v>84.8</v>
      </c>
      <c r="F36" s="169"/>
      <c r="G36" s="170">
        <f>ROUND(E36*F36,2)</f>
        <v>0</v>
      </c>
      <c r="H36" s="157">
        <v>0</v>
      </c>
      <c r="I36" s="156">
        <f>ROUND(E36*H36,2)</f>
        <v>0</v>
      </c>
      <c r="J36" s="157">
        <v>21.2</v>
      </c>
      <c r="K36" s="156">
        <f>ROUND(E36*J36,2)</f>
        <v>1797.76</v>
      </c>
      <c r="L36" s="156">
        <v>21</v>
      </c>
      <c r="M36" s="156">
        <f>G36*(1+L36/100)</f>
        <v>0</v>
      </c>
      <c r="N36" s="156">
        <v>0</v>
      </c>
      <c r="O36" s="156">
        <f>ROUND(E36*N36,2)</f>
        <v>0</v>
      </c>
      <c r="P36" s="156">
        <v>0</v>
      </c>
      <c r="Q36" s="156">
        <f>ROUND(E36*P36,2)</f>
        <v>0</v>
      </c>
      <c r="R36" s="156"/>
      <c r="S36" s="156" t="s">
        <v>107</v>
      </c>
      <c r="T36" s="156" t="s">
        <v>107</v>
      </c>
      <c r="U36" s="156">
        <v>0.05</v>
      </c>
      <c r="V36" s="156">
        <f>ROUND(E36*U36,2)</f>
        <v>4.24</v>
      </c>
      <c r="W36" s="156"/>
      <c r="X36" s="156" t="s">
        <v>123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124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54"/>
      <c r="B37" s="155"/>
      <c r="C37" s="186" t="s">
        <v>163</v>
      </c>
      <c r="D37" s="184"/>
      <c r="E37" s="185">
        <v>84.8</v>
      </c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126</v>
      </c>
      <c r="AH37" s="147">
        <v>5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.399999999999999" outlineLevel="1" x14ac:dyDescent="0.25">
      <c r="A38" s="165">
        <v>14</v>
      </c>
      <c r="B38" s="166" t="s">
        <v>164</v>
      </c>
      <c r="C38" s="180" t="s">
        <v>165</v>
      </c>
      <c r="D38" s="167" t="s">
        <v>131</v>
      </c>
      <c r="E38" s="168">
        <v>118.72</v>
      </c>
      <c r="F38" s="169"/>
      <c r="G38" s="170">
        <f>ROUND(E38*F38,2)</f>
        <v>0</v>
      </c>
      <c r="H38" s="157">
        <v>0</v>
      </c>
      <c r="I38" s="156">
        <f>ROUND(E38*H38,2)</f>
        <v>0</v>
      </c>
      <c r="J38" s="157">
        <v>1633</v>
      </c>
      <c r="K38" s="156">
        <f>ROUND(E38*J38,2)</f>
        <v>193869.76</v>
      </c>
      <c r="L38" s="156">
        <v>21</v>
      </c>
      <c r="M38" s="156">
        <f>G38*(1+L38/100)</f>
        <v>0</v>
      </c>
      <c r="N38" s="156">
        <v>2.3089999999999999E-2</v>
      </c>
      <c r="O38" s="156">
        <f>ROUND(E38*N38,2)</f>
        <v>2.74</v>
      </c>
      <c r="P38" s="156">
        <v>0</v>
      </c>
      <c r="Q38" s="156">
        <f>ROUND(E38*P38,2)</f>
        <v>0</v>
      </c>
      <c r="R38" s="156"/>
      <c r="S38" s="156" t="s">
        <v>166</v>
      </c>
      <c r="T38" s="156" t="s">
        <v>107</v>
      </c>
      <c r="U38" s="156">
        <v>1.4157999999999999</v>
      </c>
      <c r="V38" s="156">
        <f>ROUND(E38*U38,2)</f>
        <v>168.08</v>
      </c>
      <c r="W38" s="156"/>
      <c r="X38" s="156" t="s">
        <v>123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124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186" t="s">
        <v>167</v>
      </c>
      <c r="D39" s="184"/>
      <c r="E39" s="185">
        <v>118.72</v>
      </c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126</v>
      </c>
      <c r="AH39" s="147">
        <v>5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0.399999999999999" outlineLevel="1" x14ac:dyDescent="0.25">
      <c r="A40" s="165">
        <v>15</v>
      </c>
      <c r="B40" s="166" t="s">
        <v>168</v>
      </c>
      <c r="C40" s="180" t="s">
        <v>169</v>
      </c>
      <c r="D40" s="167" t="s">
        <v>131</v>
      </c>
      <c r="E40" s="168">
        <v>103.48</v>
      </c>
      <c r="F40" s="169"/>
      <c r="G40" s="170">
        <f>ROUND(E40*F40,2)</f>
        <v>0</v>
      </c>
      <c r="H40" s="157">
        <v>0</v>
      </c>
      <c r="I40" s="156">
        <f>ROUND(E40*H40,2)</f>
        <v>0</v>
      </c>
      <c r="J40" s="157">
        <v>1551</v>
      </c>
      <c r="K40" s="156">
        <f>ROUND(E40*J40,2)</f>
        <v>160497.48000000001</v>
      </c>
      <c r="L40" s="156">
        <v>21</v>
      </c>
      <c r="M40" s="156">
        <f>G40*(1+L40/100)</f>
        <v>0</v>
      </c>
      <c r="N40" s="156">
        <v>2.3089999999999999E-2</v>
      </c>
      <c r="O40" s="156">
        <f>ROUND(E40*N40,2)</f>
        <v>2.39</v>
      </c>
      <c r="P40" s="156">
        <v>0</v>
      </c>
      <c r="Q40" s="156">
        <f>ROUND(E40*P40,2)</f>
        <v>0</v>
      </c>
      <c r="R40" s="156"/>
      <c r="S40" s="156" t="s">
        <v>166</v>
      </c>
      <c r="T40" s="156" t="s">
        <v>107</v>
      </c>
      <c r="U40" s="156">
        <v>1.4157999999999999</v>
      </c>
      <c r="V40" s="156">
        <f>ROUND(E40*U40,2)</f>
        <v>146.51</v>
      </c>
      <c r="W40" s="156"/>
      <c r="X40" s="156" t="s">
        <v>123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124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4"/>
      <c r="B41" s="155"/>
      <c r="C41" s="186" t="s">
        <v>147</v>
      </c>
      <c r="D41" s="184"/>
      <c r="E41" s="185">
        <v>103.48</v>
      </c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126</v>
      </c>
      <c r="AH41" s="147">
        <v>5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65">
        <v>16</v>
      </c>
      <c r="B42" s="166" t="s">
        <v>170</v>
      </c>
      <c r="C42" s="180" t="s">
        <v>171</v>
      </c>
      <c r="D42" s="167" t="s">
        <v>158</v>
      </c>
      <c r="E42" s="168">
        <v>23.88</v>
      </c>
      <c r="F42" s="169"/>
      <c r="G42" s="170">
        <f>ROUND(E42*F42,2)</f>
        <v>0</v>
      </c>
      <c r="H42" s="157">
        <v>0</v>
      </c>
      <c r="I42" s="156">
        <f>ROUND(E42*H42,2)</f>
        <v>0</v>
      </c>
      <c r="J42" s="157">
        <v>246.5</v>
      </c>
      <c r="K42" s="156">
        <f>ROUND(E42*J42,2)</f>
        <v>5886.42</v>
      </c>
      <c r="L42" s="156">
        <v>21</v>
      </c>
      <c r="M42" s="156">
        <f>G42*(1+L42/100)</f>
        <v>0</v>
      </c>
      <c r="N42" s="156">
        <v>2.0000000000000002E-5</v>
      </c>
      <c r="O42" s="156">
        <f>ROUND(E42*N42,2)</f>
        <v>0</v>
      </c>
      <c r="P42" s="156">
        <v>0</v>
      </c>
      <c r="Q42" s="156">
        <f>ROUND(E42*P42,2)</f>
        <v>0</v>
      </c>
      <c r="R42" s="156"/>
      <c r="S42" s="156" t="s">
        <v>166</v>
      </c>
      <c r="T42" s="156" t="s">
        <v>107</v>
      </c>
      <c r="U42" s="156">
        <v>0.46800000000000003</v>
      </c>
      <c r="V42" s="156">
        <f>ROUND(E42*U42,2)</f>
        <v>11.18</v>
      </c>
      <c r="W42" s="156"/>
      <c r="X42" s="156" t="s">
        <v>123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124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186" t="s">
        <v>172</v>
      </c>
      <c r="D43" s="184"/>
      <c r="E43" s="185">
        <v>11.94</v>
      </c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126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186" t="s">
        <v>173</v>
      </c>
      <c r="D44" s="184"/>
      <c r="E44" s="185">
        <v>11.94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126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65">
        <v>17</v>
      </c>
      <c r="B45" s="166" t="s">
        <v>174</v>
      </c>
      <c r="C45" s="180" t="s">
        <v>175</v>
      </c>
      <c r="D45" s="167" t="s">
        <v>122</v>
      </c>
      <c r="E45" s="168">
        <v>36</v>
      </c>
      <c r="F45" s="169"/>
      <c r="G45" s="170">
        <f>ROUND(E45*F45,2)</f>
        <v>0</v>
      </c>
      <c r="H45" s="157">
        <v>303.5</v>
      </c>
      <c r="I45" s="156">
        <f>ROUND(E45*H45,2)</f>
        <v>10926</v>
      </c>
      <c r="J45" s="157">
        <v>0</v>
      </c>
      <c r="K45" s="156">
        <f>ROUND(E45*J45,2)</f>
        <v>0</v>
      </c>
      <c r="L45" s="156">
        <v>21</v>
      </c>
      <c r="M45" s="156">
        <f>G45*(1+L45/100)</f>
        <v>0</v>
      </c>
      <c r="N45" s="156">
        <v>2.5999999999999999E-3</v>
      </c>
      <c r="O45" s="156">
        <f>ROUND(E45*N45,2)</f>
        <v>0.09</v>
      </c>
      <c r="P45" s="156">
        <v>0</v>
      </c>
      <c r="Q45" s="156">
        <f>ROUND(E45*P45,2)</f>
        <v>0</v>
      </c>
      <c r="R45" s="156" t="s">
        <v>176</v>
      </c>
      <c r="S45" s="156" t="s">
        <v>177</v>
      </c>
      <c r="T45" s="156" t="s">
        <v>177</v>
      </c>
      <c r="U45" s="156">
        <v>0</v>
      </c>
      <c r="V45" s="156">
        <f>ROUND(E45*U45,2)</f>
        <v>0</v>
      </c>
      <c r="W45" s="156"/>
      <c r="X45" s="156" t="s">
        <v>178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179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186" t="s">
        <v>180</v>
      </c>
      <c r="D46" s="184"/>
      <c r="E46" s="185">
        <v>18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126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186" t="s">
        <v>181</v>
      </c>
      <c r="D47" s="184"/>
      <c r="E47" s="185">
        <v>18</v>
      </c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126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65">
        <v>18</v>
      </c>
      <c r="B48" s="166" t="s">
        <v>182</v>
      </c>
      <c r="C48" s="180" t="s">
        <v>183</v>
      </c>
      <c r="D48" s="167" t="s">
        <v>158</v>
      </c>
      <c r="E48" s="168">
        <v>84.8</v>
      </c>
      <c r="F48" s="169"/>
      <c r="G48" s="170">
        <f>ROUND(E48*F48,2)</f>
        <v>0</v>
      </c>
      <c r="H48" s="157">
        <v>164</v>
      </c>
      <c r="I48" s="156">
        <f>ROUND(E48*H48,2)</f>
        <v>13907.2</v>
      </c>
      <c r="J48" s="157">
        <v>0</v>
      </c>
      <c r="K48" s="156">
        <f>ROUND(E48*J48,2)</f>
        <v>0</v>
      </c>
      <c r="L48" s="156">
        <v>21</v>
      </c>
      <c r="M48" s="156">
        <f>G48*(1+L48/100)</f>
        <v>0</v>
      </c>
      <c r="N48" s="156">
        <v>4.2000000000000002E-4</v>
      </c>
      <c r="O48" s="156">
        <f>ROUND(E48*N48,2)</f>
        <v>0.04</v>
      </c>
      <c r="P48" s="156">
        <v>0</v>
      </c>
      <c r="Q48" s="156">
        <f>ROUND(E48*P48,2)</f>
        <v>0</v>
      </c>
      <c r="R48" s="156" t="s">
        <v>176</v>
      </c>
      <c r="S48" s="156" t="s">
        <v>107</v>
      </c>
      <c r="T48" s="156" t="s">
        <v>107</v>
      </c>
      <c r="U48" s="156">
        <v>0</v>
      </c>
      <c r="V48" s="156">
        <f>ROUND(E48*U48,2)</f>
        <v>0</v>
      </c>
      <c r="W48" s="156"/>
      <c r="X48" s="156" t="s">
        <v>178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179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186" t="s">
        <v>184</v>
      </c>
      <c r="D49" s="184"/>
      <c r="E49" s="185">
        <v>42.4</v>
      </c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126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186" t="s">
        <v>185</v>
      </c>
      <c r="D50" s="184"/>
      <c r="E50" s="185">
        <v>42.4</v>
      </c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126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5">
      <c r="A51" s="159" t="s">
        <v>102</v>
      </c>
      <c r="B51" s="160" t="s">
        <v>61</v>
      </c>
      <c r="C51" s="178" t="s">
        <v>62</v>
      </c>
      <c r="D51" s="161"/>
      <c r="E51" s="162"/>
      <c r="F51" s="163"/>
      <c r="G51" s="164">
        <f>SUMIF(AG52:AG60,"&lt;&gt;NOR",G52:G60)</f>
        <v>0</v>
      </c>
      <c r="H51" s="158"/>
      <c r="I51" s="158">
        <f>SUM(I52:I60)</f>
        <v>10982.009999999998</v>
      </c>
      <c r="J51" s="158"/>
      <c r="K51" s="158">
        <f>SUM(K52:K60)</f>
        <v>8789.82</v>
      </c>
      <c r="L51" s="158"/>
      <c r="M51" s="158">
        <f>SUM(M52:M60)</f>
        <v>0</v>
      </c>
      <c r="N51" s="158"/>
      <c r="O51" s="158">
        <f>SUM(O52:O60)</f>
        <v>0.79</v>
      </c>
      <c r="P51" s="158"/>
      <c r="Q51" s="158">
        <f>SUM(Q52:Q60)</f>
        <v>0</v>
      </c>
      <c r="R51" s="158"/>
      <c r="S51" s="158"/>
      <c r="T51" s="158"/>
      <c r="U51" s="158"/>
      <c r="V51" s="158">
        <f>SUM(V52:V60)</f>
        <v>16.369999999999997</v>
      </c>
      <c r="W51" s="158"/>
      <c r="X51" s="158"/>
      <c r="AG51" t="s">
        <v>103</v>
      </c>
    </row>
    <row r="52" spans="1:60" outlineLevel="1" x14ac:dyDescent="0.25">
      <c r="A52" s="165">
        <v>19</v>
      </c>
      <c r="B52" s="166" t="s">
        <v>186</v>
      </c>
      <c r="C52" s="180" t="s">
        <v>187</v>
      </c>
      <c r="D52" s="167" t="s">
        <v>131</v>
      </c>
      <c r="E52" s="168">
        <v>11.61</v>
      </c>
      <c r="F52" s="169"/>
      <c r="G52" s="170">
        <f>ROUND(E52*F52,2)</f>
        <v>0</v>
      </c>
      <c r="H52" s="157">
        <v>366.64</v>
      </c>
      <c r="I52" s="156">
        <f>ROUND(E52*H52,2)</f>
        <v>4256.6899999999996</v>
      </c>
      <c r="J52" s="157">
        <v>166.36</v>
      </c>
      <c r="K52" s="156">
        <f>ROUND(E52*J52,2)</f>
        <v>1931.44</v>
      </c>
      <c r="L52" s="156">
        <v>21</v>
      </c>
      <c r="M52" s="156">
        <f>G52*(1+L52/100)</f>
        <v>0</v>
      </c>
      <c r="N52" s="156">
        <v>2.63E-3</v>
      </c>
      <c r="O52" s="156">
        <f>ROUND(E52*N52,2)</f>
        <v>0.03</v>
      </c>
      <c r="P52" s="156">
        <v>0</v>
      </c>
      <c r="Q52" s="156">
        <f>ROUND(E52*P52,2)</f>
        <v>0</v>
      </c>
      <c r="R52" s="156"/>
      <c r="S52" s="156" t="s">
        <v>107</v>
      </c>
      <c r="T52" s="156" t="s">
        <v>107</v>
      </c>
      <c r="U52" s="156">
        <v>0.36</v>
      </c>
      <c r="V52" s="156">
        <f>ROUND(E52*U52,2)</f>
        <v>4.18</v>
      </c>
      <c r="W52" s="156"/>
      <c r="X52" s="156" t="s">
        <v>123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124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186" t="s">
        <v>188</v>
      </c>
      <c r="D53" s="184"/>
      <c r="E53" s="185">
        <v>2.786</v>
      </c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126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4"/>
      <c r="B54" s="155"/>
      <c r="C54" s="186" t="s">
        <v>189</v>
      </c>
      <c r="D54" s="184"/>
      <c r="E54" s="185">
        <v>5.1740000000000004</v>
      </c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126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186" t="s">
        <v>190</v>
      </c>
      <c r="D55" s="184"/>
      <c r="E55" s="185">
        <v>3.65</v>
      </c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126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186" t="s">
        <v>191</v>
      </c>
      <c r="D56" s="184"/>
      <c r="E56" s="185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126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65">
        <v>20</v>
      </c>
      <c r="B57" s="166" t="s">
        <v>192</v>
      </c>
      <c r="C57" s="180" t="s">
        <v>193</v>
      </c>
      <c r="D57" s="167" t="s">
        <v>131</v>
      </c>
      <c r="E57" s="168">
        <v>11.61</v>
      </c>
      <c r="F57" s="169"/>
      <c r="G57" s="170">
        <f>ROUND(E57*F57,2)</f>
        <v>0</v>
      </c>
      <c r="H57" s="157">
        <v>198</v>
      </c>
      <c r="I57" s="156">
        <f>ROUND(E57*H57,2)</f>
        <v>2298.7800000000002</v>
      </c>
      <c r="J57" s="157">
        <v>240</v>
      </c>
      <c r="K57" s="156">
        <f>ROUND(E57*J57,2)</f>
        <v>2786.4</v>
      </c>
      <c r="L57" s="156">
        <v>21</v>
      </c>
      <c r="M57" s="156">
        <f>G57*(1+L57/100)</f>
        <v>0</v>
      </c>
      <c r="N57" s="156">
        <v>1.094E-2</v>
      </c>
      <c r="O57" s="156">
        <f>ROUND(E57*N57,2)</f>
        <v>0.13</v>
      </c>
      <c r="P57" s="156">
        <v>0</v>
      </c>
      <c r="Q57" s="156">
        <f>ROUND(E57*P57,2)</f>
        <v>0</v>
      </c>
      <c r="R57" s="156"/>
      <c r="S57" s="156" t="s">
        <v>166</v>
      </c>
      <c r="T57" s="156" t="s">
        <v>108</v>
      </c>
      <c r="U57" s="156">
        <v>0.45</v>
      </c>
      <c r="V57" s="156">
        <f>ROUND(E57*U57,2)</f>
        <v>5.22</v>
      </c>
      <c r="W57" s="156"/>
      <c r="X57" s="156" t="s">
        <v>123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124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4"/>
      <c r="B58" s="155"/>
      <c r="C58" s="186" t="s">
        <v>194</v>
      </c>
      <c r="D58" s="184"/>
      <c r="E58" s="185">
        <v>11.61</v>
      </c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126</v>
      </c>
      <c r="AH58" s="147">
        <v>5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65">
        <v>21</v>
      </c>
      <c r="B59" s="166" t="s">
        <v>195</v>
      </c>
      <c r="C59" s="180" t="s">
        <v>196</v>
      </c>
      <c r="D59" s="167" t="s">
        <v>131</v>
      </c>
      <c r="E59" s="168">
        <v>11.61</v>
      </c>
      <c r="F59" s="169"/>
      <c r="G59" s="170">
        <f>ROUND(E59*F59,2)</f>
        <v>0</v>
      </c>
      <c r="H59" s="157">
        <v>381.27</v>
      </c>
      <c r="I59" s="156">
        <f>ROUND(E59*H59,2)</f>
        <v>4426.54</v>
      </c>
      <c r="J59" s="157">
        <v>350.73</v>
      </c>
      <c r="K59" s="156">
        <f>ROUND(E59*J59,2)</f>
        <v>4071.98</v>
      </c>
      <c r="L59" s="156">
        <v>21</v>
      </c>
      <c r="M59" s="156">
        <f>G59*(1+L59/100)</f>
        <v>0</v>
      </c>
      <c r="N59" s="156">
        <v>5.4339999999999999E-2</v>
      </c>
      <c r="O59" s="156">
        <f>ROUND(E59*N59,2)</f>
        <v>0.63</v>
      </c>
      <c r="P59" s="156">
        <v>0</v>
      </c>
      <c r="Q59" s="156">
        <f>ROUND(E59*P59,2)</f>
        <v>0</v>
      </c>
      <c r="R59" s="156"/>
      <c r="S59" s="156" t="s">
        <v>166</v>
      </c>
      <c r="T59" s="156" t="s">
        <v>108</v>
      </c>
      <c r="U59" s="156">
        <v>0.6</v>
      </c>
      <c r="V59" s="156">
        <f>ROUND(E59*U59,2)</f>
        <v>6.97</v>
      </c>
      <c r="W59" s="156"/>
      <c r="X59" s="156" t="s">
        <v>123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124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186" t="s">
        <v>194</v>
      </c>
      <c r="D60" s="184"/>
      <c r="E60" s="185">
        <v>11.61</v>
      </c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126</v>
      </c>
      <c r="AH60" s="147">
        <v>5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x14ac:dyDescent="0.25">
      <c r="A61" s="159" t="s">
        <v>102</v>
      </c>
      <c r="B61" s="160" t="s">
        <v>63</v>
      </c>
      <c r="C61" s="178" t="s">
        <v>64</v>
      </c>
      <c r="D61" s="161"/>
      <c r="E61" s="162"/>
      <c r="F61" s="163"/>
      <c r="G61" s="164">
        <f>SUMIF(AG62:AG63,"&lt;&gt;NOR",G62:G63)</f>
        <v>0</v>
      </c>
      <c r="H61" s="158"/>
      <c r="I61" s="158">
        <f>SUM(I62:I63)</f>
        <v>0</v>
      </c>
      <c r="J61" s="158"/>
      <c r="K61" s="158">
        <f>SUM(K62:K63)</f>
        <v>7000</v>
      </c>
      <c r="L61" s="158"/>
      <c r="M61" s="158">
        <f>SUM(M62:M63)</f>
        <v>0</v>
      </c>
      <c r="N61" s="158"/>
      <c r="O61" s="158">
        <f>SUM(O62:O63)</f>
        <v>0</v>
      </c>
      <c r="P61" s="158"/>
      <c r="Q61" s="158">
        <f>SUM(Q62:Q63)</f>
        <v>0</v>
      </c>
      <c r="R61" s="158"/>
      <c r="S61" s="158"/>
      <c r="T61" s="158"/>
      <c r="U61" s="158"/>
      <c r="V61" s="158">
        <f>SUM(V62:V63)</f>
        <v>0</v>
      </c>
      <c r="W61" s="158"/>
      <c r="X61" s="158"/>
      <c r="AG61" t="s">
        <v>103</v>
      </c>
    </row>
    <row r="62" spans="1:60" ht="20.399999999999999" outlineLevel="1" x14ac:dyDescent="0.25">
      <c r="A62" s="171">
        <v>22</v>
      </c>
      <c r="B62" s="172" t="s">
        <v>197</v>
      </c>
      <c r="C62" s="179" t="s">
        <v>198</v>
      </c>
      <c r="D62" s="173" t="s">
        <v>199</v>
      </c>
      <c r="E62" s="174">
        <v>1</v>
      </c>
      <c r="F62" s="175"/>
      <c r="G62" s="176">
        <f>ROUND(E62*F62,2)</f>
        <v>0</v>
      </c>
      <c r="H62" s="157">
        <v>0</v>
      </c>
      <c r="I62" s="156">
        <f>ROUND(E62*H62,2)</f>
        <v>0</v>
      </c>
      <c r="J62" s="157">
        <v>3500</v>
      </c>
      <c r="K62" s="156">
        <f>ROUND(E62*J62,2)</f>
        <v>3500</v>
      </c>
      <c r="L62" s="156">
        <v>21</v>
      </c>
      <c r="M62" s="156">
        <f>G62*(1+L62/100)</f>
        <v>0</v>
      </c>
      <c r="N62" s="156">
        <v>0</v>
      </c>
      <c r="O62" s="156">
        <f>ROUND(E62*N62,2)</f>
        <v>0</v>
      </c>
      <c r="P62" s="156">
        <v>0</v>
      </c>
      <c r="Q62" s="156">
        <f>ROUND(E62*P62,2)</f>
        <v>0</v>
      </c>
      <c r="R62" s="156"/>
      <c r="S62" s="156" t="s">
        <v>166</v>
      </c>
      <c r="T62" s="156" t="s">
        <v>108</v>
      </c>
      <c r="U62" s="156">
        <v>0</v>
      </c>
      <c r="V62" s="156">
        <f>ROUND(E62*U62,2)</f>
        <v>0</v>
      </c>
      <c r="W62" s="156"/>
      <c r="X62" s="156" t="s">
        <v>123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124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0.399999999999999" outlineLevel="1" x14ac:dyDescent="0.25">
      <c r="A63" s="171">
        <v>23</v>
      </c>
      <c r="B63" s="172" t="s">
        <v>200</v>
      </c>
      <c r="C63" s="179" t="s">
        <v>201</v>
      </c>
      <c r="D63" s="173" t="s">
        <v>199</v>
      </c>
      <c r="E63" s="174">
        <v>1</v>
      </c>
      <c r="F63" s="175"/>
      <c r="G63" s="176">
        <f>ROUND(E63*F63,2)</f>
        <v>0</v>
      </c>
      <c r="H63" s="157">
        <v>0</v>
      </c>
      <c r="I63" s="156">
        <f>ROUND(E63*H63,2)</f>
        <v>0</v>
      </c>
      <c r="J63" s="157">
        <v>3500</v>
      </c>
      <c r="K63" s="156">
        <f>ROUND(E63*J63,2)</f>
        <v>3500</v>
      </c>
      <c r="L63" s="156">
        <v>21</v>
      </c>
      <c r="M63" s="156">
        <f>G63*(1+L63/100)</f>
        <v>0</v>
      </c>
      <c r="N63" s="156">
        <v>0</v>
      </c>
      <c r="O63" s="156">
        <f>ROUND(E63*N63,2)</f>
        <v>0</v>
      </c>
      <c r="P63" s="156">
        <v>0</v>
      </c>
      <c r="Q63" s="156">
        <f>ROUND(E63*P63,2)</f>
        <v>0</v>
      </c>
      <c r="R63" s="156"/>
      <c r="S63" s="156" t="s">
        <v>166</v>
      </c>
      <c r="T63" s="156" t="s">
        <v>108</v>
      </c>
      <c r="U63" s="156">
        <v>0</v>
      </c>
      <c r="V63" s="156">
        <f>ROUND(E63*U63,2)</f>
        <v>0</v>
      </c>
      <c r="W63" s="156"/>
      <c r="X63" s="156" t="s">
        <v>123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202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5">
      <c r="A64" s="159" t="s">
        <v>102</v>
      </c>
      <c r="B64" s="160" t="s">
        <v>65</v>
      </c>
      <c r="C64" s="178" t="s">
        <v>66</v>
      </c>
      <c r="D64" s="161"/>
      <c r="E64" s="162"/>
      <c r="F64" s="163"/>
      <c r="G64" s="164">
        <f>SUMIF(AG65:AG87,"&lt;&gt;NOR",G65:G87)</f>
        <v>0</v>
      </c>
      <c r="H64" s="158"/>
      <c r="I64" s="158">
        <f>SUM(I65:I87)</f>
        <v>24087.460000000003</v>
      </c>
      <c r="J64" s="158"/>
      <c r="K64" s="158">
        <f>SUM(K65:K87)</f>
        <v>124432.64</v>
      </c>
      <c r="L64" s="158"/>
      <c r="M64" s="158">
        <f>SUM(M65:M87)</f>
        <v>0</v>
      </c>
      <c r="N64" s="158"/>
      <c r="O64" s="158">
        <f>SUM(O65:O87)</f>
        <v>7.93</v>
      </c>
      <c r="P64" s="158"/>
      <c r="Q64" s="158">
        <f>SUM(Q65:Q87)</f>
        <v>0.47</v>
      </c>
      <c r="R64" s="158"/>
      <c r="S64" s="158"/>
      <c r="T64" s="158"/>
      <c r="U64" s="158"/>
      <c r="V64" s="158">
        <f>SUM(V65:V87)</f>
        <v>256.45999999999998</v>
      </c>
      <c r="W64" s="158"/>
      <c r="X64" s="158"/>
      <c r="AG64" t="s">
        <v>103</v>
      </c>
    </row>
    <row r="65" spans="1:60" outlineLevel="1" x14ac:dyDescent="0.25">
      <c r="A65" s="165">
        <v>24</v>
      </c>
      <c r="B65" s="166" t="s">
        <v>203</v>
      </c>
      <c r="C65" s="180" t="s">
        <v>204</v>
      </c>
      <c r="D65" s="167" t="s">
        <v>131</v>
      </c>
      <c r="E65" s="168">
        <v>378</v>
      </c>
      <c r="F65" s="169"/>
      <c r="G65" s="170">
        <f>ROUND(E65*F65,2)</f>
        <v>0</v>
      </c>
      <c r="H65" s="157">
        <v>0.03</v>
      </c>
      <c r="I65" s="156">
        <f>ROUND(E65*H65,2)</f>
        <v>11.34</v>
      </c>
      <c r="J65" s="157">
        <v>63.07</v>
      </c>
      <c r="K65" s="156">
        <f>ROUND(E65*J65,2)</f>
        <v>23840.46</v>
      </c>
      <c r="L65" s="156">
        <v>21</v>
      </c>
      <c r="M65" s="156">
        <f>G65*(1+L65/100)</f>
        <v>0</v>
      </c>
      <c r="N65" s="156">
        <v>1.8380000000000001E-2</v>
      </c>
      <c r="O65" s="156">
        <f>ROUND(E65*N65,2)</f>
        <v>6.95</v>
      </c>
      <c r="P65" s="156">
        <v>0</v>
      </c>
      <c r="Q65" s="156">
        <f>ROUND(E65*P65,2)</f>
        <v>0</v>
      </c>
      <c r="R65" s="156"/>
      <c r="S65" s="156" t="s">
        <v>107</v>
      </c>
      <c r="T65" s="156" t="s">
        <v>107</v>
      </c>
      <c r="U65" s="156">
        <v>0.13</v>
      </c>
      <c r="V65" s="156">
        <f>ROUND(E65*U65,2)</f>
        <v>49.14</v>
      </c>
      <c r="W65" s="156"/>
      <c r="X65" s="156" t="s">
        <v>123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124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186" t="s">
        <v>205</v>
      </c>
      <c r="D66" s="184"/>
      <c r="E66" s="185">
        <v>189</v>
      </c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7"/>
      <c r="Z66" s="147"/>
      <c r="AA66" s="147"/>
      <c r="AB66" s="147"/>
      <c r="AC66" s="147"/>
      <c r="AD66" s="147"/>
      <c r="AE66" s="147"/>
      <c r="AF66" s="147"/>
      <c r="AG66" s="147" t="s">
        <v>126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186" t="s">
        <v>206</v>
      </c>
      <c r="D67" s="184"/>
      <c r="E67" s="185">
        <v>189</v>
      </c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126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65">
        <v>25</v>
      </c>
      <c r="B68" s="166" t="s">
        <v>207</v>
      </c>
      <c r="C68" s="180" t="s">
        <v>208</v>
      </c>
      <c r="D68" s="167" t="s">
        <v>131</v>
      </c>
      <c r="E68" s="168">
        <v>378</v>
      </c>
      <c r="F68" s="169"/>
      <c r="G68" s="170">
        <f>ROUND(E68*F68,2)</f>
        <v>0</v>
      </c>
      <c r="H68" s="157">
        <v>25.02</v>
      </c>
      <c r="I68" s="156">
        <f>ROUND(E68*H68,2)</f>
        <v>9457.56</v>
      </c>
      <c r="J68" s="157">
        <v>2.48</v>
      </c>
      <c r="K68" s="156">
        <f>ROUND(E68*J68,2)</f>
        <v>937.44</v>
      </c>
      <c r="L68" s="156">
        <v>21</v>
      </c>
      <c r="M68" s="156">
        <f>G68*(1+L68/100)</f>
        <v>0</v>
      </c>
      <c r="N68" s="156">
        <v>8.4999999999999995E-4</v>
      </c>
      <c r="O68" s="156">
        <f>ROUND(E68*N68,2)</f>
        <v>0.32</v>
      </c>
      <c r="P68" s="156">
        <v>0</v>
      </c>
      <c r="Q68" s="156">
        <f>ROUND(E68*P68,2)</f>
        <v>0</v>
      </c>
      <c r="R68" s="156"/>
      <c r="S68" s="156" t="s">
        <v>107</v>
      </c>
      <c r="T68" s="156" t="s">
        <v>107</v>
      </c>
      <c r="U68" s="156">
        <v>6.0000000000000001E-3</v>
      </c>
      <c r="V68" s="156">
        <f>ROUND(E68*U68,2)</f>
        <v>2.27</v>
      </c>
      <c r="W68" s="156"/>
      <c r="X68" s="156" t="s">
        <v>123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124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54"/>
      <c r="B69" s="155"/>
      <c r="C69" s="186" t="s">
        <v>209</v>
      </c>
      <c r="D69" s="184"/>
      <c r="E69" s="185">
        <v>378</v>
      </c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126</v>
      </c>
      <c r="AH69" s="147">
        <v>5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65">
        <v>26</v>
      </c>
      <c r="B70" s="166" t="s">
        <v>210</v>
      </c>
      <c r="C70" s="180" t="s">
        <v>211</v>
      </c>
      <c r="D70" s="167" t="s">
        <v>131</v>
      </c>
      <c r="E70" s="168">
        <v>378</v>
      </c>
      <c r="F70" s="169"/>
      <c r="G70" s="170">
        <f>ROUND(E70*F70,2)</f>
        <v>0</v>
      </c>
      <c r="H70" s="157">
        <v>0</v>
      </c>
      <c r="I70" s="156">
        <f>ROUND(E70*H70,2)</f>
        <v>0</v>
      </c>
      <c r="J70" s="157">
        <v>51.5</v>
      </c>
      <c r="K70" s="156">
        <f>ROUND(E70*J70,2)</f>
        <v>19467</v>
      </c>
      <c r="L70" s="156">
        <v>21</v>
      </c>
      <c r="M70" s="156">
        <f>G70*(1+L70/100)</f>
        <v>0</v>
      </c>
      <c r="N70" s="156">
        <v>0</v>
      </c>
      <c r="O70" s="156">
        <f>ROUND(E70*N70,2)</f>
        <v>0</v>
      </c>
      <c r="P70" s="156">
        <v>0</v>
      </c>
      <c r="Q70" s="156">
        <f>ROUND(E70*P70,2)</f>
        <v>0</v>
      </c>
      <c r="R70" s="156"/>
      <c r="S70" s="156" t="s">
        <v>107</v>
      </c>
      <c r="T70" s="156" t="s">
        <v>107</v>
      </c>
      <c r="U70" s="156">
        <v>0.10199999999999999</v>
      </c>
      <c r="V70" s="156">
        <f>ROUND(E70*U70,2)</f>
        <v>38.56</v>
      </c>
      <c r="W70" s="156"/>
      <c r="X70" s="156" t="s">
        <v>123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124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54"/>
      <c r="B71" s="155"/>
      <c r="C71" s="186" t="s">
        <v>209</v>
      </c>
      <c r="D71" s="184"/>
      <c r="E71" s="185">
        <v>378</v>
      </c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47"/>
      <c r="Z71" s="147"/>
      <c r="AA71" s="147"/>
      <c r="AB71" s="147"/>
      <c r="AC71" s="147"/>
      <c r="AD71" s="147"/>
      <c r="AE71" s="147"/>
      <c r="AF71" s="147"/>
      <c r="AG71" s="147" t="s">
        <v>126</v>
      </c>
      <c r="AH71" s="147">
        <v>5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65">
        <v>27</v>
      </c>
      <c r="B72" s="166" t="s">
        <v>212</v>
      </c>
      <c r="C72" s="180" t="s">
        <v>213</v>
      </c>
      <c r="D72" s="167" t="s">
        <v>131</v>
      </c>
      <c r="E72" s="168">
        <v>28.8</v>
      </c>
      <c r="F72" s="169"/>
      <c r="G72" s="170">
        <f>ROUND(E72*F72,2)</f>
        <v>0</v>
      </c>
      <c r="H72" s="157">
        <v>35.380000000000003</v>
      </c>
      <c r="I72" s="156">
        <f>ROUND(E72*H72,2)</f>
        <v>1018.94</v>
      </c>
      <c r="J72" s="157">
        <v>73.12</v>
      </c>
      <c r="K72" s="156">
        <f>ROUND(E72*J72,2)</f>
        <v>2105.86</v>
      </c>
      <c r="L72" s="156">
        <v>21</v>
      </c>
      <c r="M72" s="156">
        <f>G72*(1+L72/100)</f>
        <v>0</v>
      </c>
      <c r="N72" s="156">
        <v>1.2099999999999999E-3</v>
      </c>
      <c r="O72" s="156">
        <f>ROUND(E72*N72,2)</f>
        <v>0.03</v>
      </c>
      <c r="P72" s="156">
        <v>0</v>
      </c>
      <c r="Q72" s="156">
        <f>ROUND(E72*P72,2)</f>
        <v>0</v>
      </c>
      <c r="R72" s="156"/>
      <c r="S72" s="156" t="s">
        <v>107</v>
      </c>
      <c r="T72" s="156" t="s">
        <v>107</v>
      </c>
      <c r="U72" s="156">
        <v>0.17699999999999999</v>
      </c>
      <c r="V72" s="156">
        <f>ROUND(E72*U72,2)</f>
        <v>5.0999999999999996</v>
      </c>
      <c r="W72" s="156"/>
      <c r="X72" s="156" t="s">
        <v>123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124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54"/>
      <c r="B73" s="155"/>
      <c r="C73" s="186" t="s">
        <v>214</v>
      </c>
      <c r="D73" s="184"/>
      <c r="E73" s="185">
        <v>28.8</v>
      </c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126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65">
        <v>28</v>
      </c>
      <c r="B74" s="166" t="s">
        <v>215</v>
      </c>
      <c r="C74" s="180" t="s">
        <v>216</v>
      </c>
      <c r="D74" s="167" t="s">
        <v>131</v>
      </c>
      <c r="E74" s="168">
        <v>72</v>
      </c>
      <c r="F74" s="169"/>
      <c r="G74" s="170">
        <f>ROUND(E74*F74,2)</f>
        <v>0</v>
      </c>
      <c r="H74" s="157">
        <v>78.23</v>
      </c>
      <c r="I74" s="156">
        <f>ROUND(E74*H74,2)</f>
        <v>5632.56</v>
      </c>
      <c r="J74" s="157">
        <v>107.27</v>
      </c>
      <c r="K74" s="156">
        <f>ROUND(E74*J74,2)</f>
        <v>7723.44</v>
      </c>
      <c r="L74" s="156">
        <v>21</v>
      </c>
      <c r="M74" s="156">
        <f>G74*(1+L74/100)</f>
        <v>0</v>
      </c>
      <c r="N74" s="156">
        <v>5.9199999999999999E-3</v>
      </c>
      <c r="O74" s="156">
        <f>ROUND(E74*N74,2)</f>
        <v>0.43</v>
      </c>
      <c r="P74" s="156">
        <v>0</v>
      </c>
      <c r="Q74" s="156">
        <f>ROUND(E74*P74,2)</f>
        <v>0</v>
      </c>
      <c r="R74" s="156"/>
      <c r="S74" s="156" t="s">
        <v>107</v>
      </c>
      <c r="T74" s="156" t="s">
        <v>107</v>
      </c>
      <c r="U74" s="156">
        <v>0.26</v>
      </c>
      <c r="V74" s="156">
        <f>ROUND(E74*U74,2)</f>
        <v>18.72</v>
      </c>
      <c r="W74" s="156"/>
      <c r="X74" s="156" t="s">
        <v>123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124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4"/>
      <c r="B75" s="155"/>
      <c r="C75" s="186" t="s">
        <v>217</v>
      </c>
      <c r="D75" s="184"/>
      <c r="E75" s="185">
        <v>36</v>
      </c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126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186" t="s">
        <v>218</v>
      </c>
      <c r="D76" s="184"/>
      <c r="E76" s="185">
        <v>36</v>
      </c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47"/>
      <c r="AC76" s="147"/>
      <c r="AD76" s="147"/>
      <c r="AE76" s="147"/>
      <c r="AF76" s="147"/>
      <c r="AG76" s="147" t="s">
        <v>126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65">
        <v>29</v>
      </c>
      <c r="B77" s="166" t="s">
        <v>219</v>
      </c>
      <c r="C77" s="180" t="s">
        <v>220</v>
      </c>
      <c r="D77" s="167" t="s">
        <v>131</v>
      </c>
      <c r="E77" s="168">
        <v>378</v>
      </c>
      <c r="F77" s="169"/>
      <c r="G77" s="170">
        <f>ROUND(E77*F77,2)</f>
        <v>0</v>
      </c>
      <c r="H77" s="157">
        <v>20.09</v>
      </c>
      <c r="I77" s="156">
        <f>ROUND(E77*H77,2)</f>
        <v>7594.02</v>
      </c>
      <c r="J77" s="157">
        <v>124.41</v>
      </c>
      <c r="K77" s="156">
        <f>ROUND(E77*J77,2)</f>
        <v>47026.98</v>
      </c>
      <c r="L77" s="156">
        <v>21</v>
      </c>
      <c r="M77" s="156">
        <f>G77*(1+L77/100)</f>
        <v>0</v>
      </c>
      <c r="N77" s="156">
        <v>5.0000000000000002E-5</v>
      </c>
      <c r="O77" s="156">
        <f>ROUND(E77*N77,2)</f>
        <v>0.02</v>
      </c>
      <c r="P77" s="156">
        <v>0</v>
      </c>
      <c r="Q77" s="156">
        <f>ROUND(E77*P77,2)</f>
        <v>0</v>
      </c>
      <c r="R77" s="156"/>
      <c r="S77" s="156" t="s">
        <v>107</v>
      </c>
      <c r="T77" s="156" t="s">
        <v>107</v>
      </c>
      <c r="U77" s="156">
        <v>0.27100000000000002</v>
      </c>
      <c r="V77" s="156">
        <f>ROUND(E77*U77,2)</f>
        <v>102.44</v>
      </c>
      <c r="W77" s="156"/>
      <c r="X77" s="156" t="s">
        <v>123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124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4"/>
      <c r="B78" s="155"/>
      <c r="C78" s="186" t="s">
        <v>209</v>
      </c>
      <c r="D78" s="184"/>
      <c r="E78" s="185">
        <v>378</v>
      </c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47"/>
      <c r="Z78" s="147"/>
      <c r="AA78" s="147"/>
      <c r="AB78" s="147"/>
      <c r="AC78" s="147"/>
      <c r="AD78" s="147"/>
      <c r="AE78" s="147"/>
      <c r="AF78" s="147"/>
      <c r="AG78" s="147" t="s">
        <v>126</v>
      </c>
      <c r="AH78" s="147">
        <v>5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65">
        <v>30</v>
      </c>
      <c r="B79" s="166" t="s">
        <v>221</v>
      </c>
      <c r="C79" s="180" t="s">
        <v>222</v>
      </c>
      <c r="D79" s="167" t="s">
        <v>158</v>
      </c>
      <c r="E79" s="168">
        <v>8</v>
      </c>
      <c r="F79" s="169"/>
      <c r="G79" s="170">
        <f>ROUND(E79*F79,2)</f>
        <v>0</v>
      </c>
      <c r="H79" s="157">
        <v>46.63</v>
      </c>
      <c r="I79" s="156">
        <f>ROUND(E79*H79,2)</f>
        <v>373.04</v>
      </c>
      <c r="J79" s="157">
        <v>101.87</v>
      </c>
      <c r="K79" s="156">
        <f>ROUND(E79*J79,2)</f>
        <v>814.96</v>
      </c>
      <c r="L79" s="156">
        <v>21</v>
      </c>
      <c r="M79" s="156">
        <f>G79*(1+L79/100)</f>
        <v>0</v>
      </c>
      <c r="N79" s="156">
        <v>2.1909999999999999E-2</v>
      </c>
      <c r="O79" s="156">
        <f>ROUND(E79*N79,2)</f>
        <v>0.18</v>
      </c>
      <c r="P79" s="156">
        <v>0</v>
      </c>
      <c r="Q79" s="156">
        <f>ROUND(E79*P79,2)</f>
        <v>0</v>
      </c>
      <c r="R79" s="156"/>
      <c r="S79" s="156" t="s">
        <v>107</v>
      </c>
      <c r="T79" s="156" t="s">
        <v>107</v>
      </c>
      <c r="U79" s="156">
        <v>0.20300000000000001</v>
      </c>
      <c r="V79" s="156">
        <f>ROUND(E79*U79,2)</f>
        <v>1.62</v>
      </c>
      <c r="W79" s="156"/>
      <c r="X79" s="156" t="s">
        <v>123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124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186" t="s">
        <v>223</v>
      </c>
      <c r="D80" s="184"/>
      <c r="E80" s="185">
        <v>4</v>
      </c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126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54"/>
      <c r="B81" s="155"/>
      <c r="C81" s="186" t="s">
        <v>224</v>
      </c>
      <c r="D81" s="184"/>
      <c r="E81" s="185">
        <v>4</v>
      </c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126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0.399999999999999" outlineLevel="1" x14ac:dyDescent="0.25">
      <c r="A82" s="165">
        <v>31</v>
      </c>
      <c r="B82" s="166" t="s">
        <v>225</v>
      </c>
      <c r="C82" s="180" t="s">
        <v>226</v>
      </c>
      <c r="D82" s="167" t="s">
        <v>158</v>
      </c>
      <c r="E82" s="168">
        <v>51</v>
      </c>
      <c r="F82" s="169"/>
      <c r="G82" s="170">
        <f>ROUND(E82*F82,2)</f>
        <v>0</v>
      </c>
      <c r="H82" s="157">
        <v>0</v>
      </c>
      <c r="I82" s="156">
        <f>ROUND(E82*H82,2)</f>
        <v>0</v>
      </c>
      <c r="J82" s="157">
        <v>312</v>
      </c>
      <c r="K82" s="156">
        <f>ROUND(E82*J82,2)</f>
        <v>15912</v>
      </c>
      <c r="L82" s="156">
        <v>21</v>
      </c>
      <c r="M82" s="156">
        <f>G82*(1+L82/100)</f>
        <v>0</v>
      </c>
      <c r="N82" s="156">
        <v>0</v>
      </c>
      <c r="O82" s="156">
        <f>ROUND(E82*N82,2)</f>
        <v>0</v>
      </c>
      <c r="P82" s="156">
        <v>0</v>
      </c>
      <c r="Q82" s="156">
        <f>ROUND(E82*P82,2)</f>
        <v>0</v>
      </c>
      <c r="R82" s="156"/>
      <c r="S82" s="156" t="s">
        <v>107</v>
      </c>
      <c r="T82" s="156" t="s">
        <v>108</v>
      </c>
      <c r="U82" s="156">
        <v>0.47</v>
      </c>
      <c r="V82" s="156">
        <f>ROUND(E82*U82,2)</f>
        <v>23.97</v>
      </c>
      <c r="W82" s="156"/>
      <c r="X82" s="156" t="s">
        <v>123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124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54"/>
      <c r="B83" s="155"/>
      <c r="C83" s="186" t="s">
        <v>227</v>
      </c>
      <c r="D83" s="184"/>
      <c r="E83" s="185">
        <v>17</v>
      </c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47"/>
      <c r="Z83" s="147"/>
      <c r="AA83" s="147"/>
      <c r="AB83" s="147"/>
      <c r="AC83" s="147"/>
      <c r="AD83" s="147"/>
      <c r="AE83" s="147"/>
      <c r="AF83" s="147"/>
      <c r="AG83" s="147" t="s">
        <v>126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54"/>
      <c r="B84" s="155"/>
      <c r="C84" s="186" t="s">
        <v>228</v>
      </c>
      <c r="D84" s="184"/>
      <c r="E84" s="185">
        <v>17</v>
      </c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7"/>
      <c r="Z84" s="147"/>
      <c r="AA84" s="147"/>
      <c r="AB84" s="147"/>
      <c r="AC84" s="147"/>
      <c r="AD84" s="147"/>
      <c r="AE84" s="147"/>
      <c r="AF84" s="147"/>
      <c r="AG84" s="147" t="s">
        <v>126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54"/>
      <c r="B85" s="155"/>
      <c r="C85" s="186" t="s">
        <v>229</v>
      </c>
      <c r="D85" s="184"/>
      <c r="E85" s="185">
        <v>17</v>
      </c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47"/>
      <c r="Z85" s="147"/>
      <c r="AA85" s="147"/>
      <c r="AB85" s="147"/>
      <c r="AC85" s="147"/>
      <c r="AD85" s="147"/>
      <c r="AE85" s="147"/>
      <c r="AF85" s="147"/>
      <c r="AG85" s="147" t="s">
        <v>126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65">
        <v>32</v>
      </c>
      <c r="B86" s="166" t="s">
        <v>230</v>
      </c>
      <c r="C86" s="180" t="s">
        <v>231</v>
      </c>
      <c r="D86" s="167" t="s">
        <v>158</v>
      </c>
      <c r="E86" s="168">
        <v>51</v>
      </c>
      <c r="F86" s="169"/>
      <c r="G86" s="170">
        <f>ROUND(E86*F86,2)</f>
        <v>0</v>
      </c>
      <c r="H86" s="157">
        <v>0</v>
      </c>
      <c r="I86" s="156">
        <f>ROUND(E86*H86,2)</f>
        <v>0</v>
      </c>
      <c r="J86" s="157">
        <v>129.5</v>
      </c>
      <c r="K86" s="156">
        <f>ROUND(E86*J86,2)</f>
        <v>6604.5</v>
      </c>
      <c r="L86" s="156">
        <v>21</v>
      </c>
      <c r="M86" s="156">
        <f>G86*(1+L86/100)</f>
        <v>0</v>
      </c>
      <c r="N86" s="156">
        <v>0</v>
      </c>
      <c r="O86" s="156">
        <f>ROUND(E86*N86,2)</f>
        <v>0</v>
      </c>
      <c r="P86" s="156">
        <v>9.2499999999999995E-3</v>
      </c>
      <c r="Q86" s="156">
        <f>ROUND(E86*P86,2)</f>
        <v>0.47</v>
      </c>
      <c r="R86" s="156"/>
      <c r="S86" s="156" t="s">
        <v>107</v>
      </c>
      <c r="T86" s="156" t="s">
        <v>232</v>
      </c>
      <c r="U86" s="156">
        <v>0.28699999999999998</v>
      </c>
      <c r="V86" s="156">
        <f>ROUND(E86*U86,2)</f>
        <v>14.64</v>
      </c>
      <c r="W86" s="156"/>
      <c r="X86" s="156" t="s">
        <v>123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124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/>
      <c r="B87" s="155"/>
      <c r="C87" s="186" t="s">
        <v>233</v>
      </c>
      <c r="D87" s="184"/>
      <c r="E87" s="185">
        <v>51</v>
      </c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126</v>
      </c>
      <c r="AH87" s="147">
        <v>5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6.4" x14ac:dyDescent="0.25">
      <c r="A88" s="159" t="s">
        <v>102</v>
      </c>
      <c r="B88" s="160" t="s">
        <v>67</v>
      </c>
      <c r="C88" s="178" t="s">
        <v>68</v>
      </c>
      <c r="D88" s="161"/>
      <c r="E88" s="162"/>
      <c r="F88" s="163"/>
      <c r="G88" s="164">
        <f>SUMIF(AG89:AG92,"&lt;&gt;NOR",G89:G92)</f>
        <v>0</v>
      </c>
      <c r="H88" s="158"/>
      <c r="I88" s="158">
        <f>SUM(I89:I92)</f>
        <v>259.2</v>
      </c>
      <c r="J88" s="158"/>
      <c r="K88" s="158">
        <f>SUM(K89:K92)</f>
        <v>27672.23</v>
      </c>
      <c r="L88" s="158"/>
      <c r="M88" s="158">
        <f>SUM(M89:M92)</f>
        <v>0</v>
      </c>
      <c r="N88" s="158"/>
      <c r="O88" s="158">
        <f>SUM(O89:O92)</f>
        <v>0.01</v>
      </c>
      <c r="P88" s="158"/>
      <c r="Q88" s="158">
        <f>SUM(Q89:Q92)</f>
        <v>0</v>
      </c>
      <c r="R88" s="158"/>
      <c r="S88" s="158"/>
      <c r="T88" s="158"/>
      <c r="U88" s="158"/>
      <c r="V88" s="158">
        <f>SUM(V89:V92)</f>
        <v>71.959999999999994</v>
      </c>
      <c r="W88" s="158"/>
      <c r="X88" s="158"/>
      <c r="AG88" t="s">
        <v>103</v>
      </c>
    </row>
    <row r="89" spans="1:60" outlineLevel="1" x14ac:dyDescent="0.25">
      <c r="A89" s="165">
        <v>33</v>
      </c>
      <c r="B89" s="166" t="s">
        <v>234</v>
      </c>
      <c r="C89" s="180" t="s">
        <v>235</v>
      </c>
      <c r="D89" s="167" t="s">
        <v>131</v>
      </c>
      <c r="E89" s="168">
        <v>180</v>
      </c>
      <c r="F89" s="169"/>
      <c r="G89" s="170">
        <f>ROUND(E89*F89,2)</f>
        <v>0</v>
      </c>
      <c r="H89" s="157">
        <v>1.44</v>
      </c>
      <c r="I89" s="156">
        <f>ROUND(E89*H89,2)</f>
        <v>259.2</v>
      </c>
      <c r="J89" s="157">
        <v>117.06</v>
      </c>
      <c r="K89" s="156">
        <f>ROUND(E89*J89,2)</f>
        <v>21070.799999999999</v>
      </c>
      <c r="L89" s="156">
        <v>21</v>
      </c>
      <c r="M89" s="156">
        <f>G89*(1+L89/100)</f>
        <v>0</v>
      </c>
      <c r="N89" s="156">
        <v>4.0000000000000003E-5</v>
      </c>
      <c r="O89" s="156">
        <f>ROUND(E89*N89,2)</f>
        <v>0.01</v>
      </c>
      <c r="P89" s="156">
        <v>0</v>
      </c>
      <c r="Q89" s="156">
        <f>ROUND(E89*P89,2)</f>
        <v>0</v>
      </c>
      <c r="R89" s="156"/>
      <c r="S89" s="156" t="s">
        <v>107</v>
      </c>
      <c r="T89" s="156" t="s">
        <v>107</v>
      </c>
      <c r="U89" s="156">
        <v>0.308</v>
      </c>
      <c r="V89" s="156">
        <f>ROUND(E89*U89,2)</f>
        <v>55.44</v>
      </c>
      <c r="W89" s="156"/>
      <c r="X89" s="156" t="s">
        <v>123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124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4"/>
      <c r="B90" s="155"/>
      <c r="C90" s="186" t="s">
        <v>236</v>
      </c>
      <c r="D90" s="184"/>
      <c r="E90" s="185">
        <v>90</v>
      </c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126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54"/>
      <c r="B91" s="155"/>
      <c r="C91" s="186" t="s">
        <v>237</v>
      </c>
      <c r="D91" s="184"/>
      <c r="E91" s="185">
        <v>90</v>
      </c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47"/>
      <c r="Z91" s="147"/>
      <c r="AA91" s="147"/>
      <c r="AB91" s="147"/>
      <c r="AC91" s="147"/>
      <c r="AD91" s="147"/>
      <c r="AE91" s="147"/>
      <c r="AF91" s="147"/>
      <c r="AG91" s="147" t="s">
        <v>126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71">
        <v>34</v>
      </c>
      <c r="B92" s="172" t="s">
        <v>238</v>
      </c>
      <c r="C92" s="179" t="s">
        <v>239</v>
      </c>
      <c r="D92" s="173" t="s">
        <v>240</v>
      </c>
      <c r="E92" s="174">
        <v>17.603819999999999</v>
      </c>
      <c r="F92" s="175"/>
      <c r="G92" s="176">
        <f>ROUND(E92*F92,2)</f>
        <v>0</v>
      </c>
      <c r="H92" s="157">
        <v>0</v>
      </c>
      <c r="I92" s="156">
        <f>ROUND(E92*H92,2)</f>
        <v>0</v>
      </c>
      <c r="J92" s="157">
        <v>375</v>
      </c>
      <c r="K92" s="156">
        <f>ROUND(E92*J92,2)</f>
        <v>6601.43</v>
      </c>
      <c r="L92" s="156">
        <v>21</v>
      </c>
      <c r="M92" s="156">
        <f>G92*(1+L92/100)</f>
        <v>0</v>
      </c>
      <c r="N92" s="156">
        <v>0</v>
      </c>
      <c r="O92" s="156">
        <f>ROUND(E92*N92,2)</f>
        <v>0</v>
      </c>
      <c r="P92" s="156">
        <v>0</v>
      </c>
      <c r="Q92" s="156">
        <f>ROUND(E92*P92,2)</f>
        <v>0</v>
      </c>
      <c r="R92" s="156"/>
      <c r="S92" s="156" t="s">
        <v>107</v>
      </c>
      <c r="T92" s="156" t="s">
        <v>107</v>
      </c>
      <c r="U92" s="156">
        <v>0.9385</v>
      </c>
      <c r="V92" s="156">
        <f>ROUND(E92*U92,2)</f>
        <v>16.52</v>
      </c>
      <c r="W92" s="156"/>
      <c r="X92" s="156" t="s">
        <v>241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242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x14ac:dyDescent="0.25">
      <c r="A93" s="159" t="s">
        <v>102</v>
      </c>
      <c r="B93" s="160" t="s">
        <v>69</v>
      </c>
      <c r="C93" s="178" t="s">
        <v>70</v>
      </c>
      <c r="D93" s="161"/>
      <c r="E93" s="162"/>
      <c r="F93" s="163"/>
      <c r="G93" s="164">
        <f>SUMIF(AG94:AG99,"&lt;&gt;NOR",G94:G99)</f>
        <v>0</v>
      </c>
      <c r="H93" s="158"/>
      <c r="I93" s="158">
        <f>SUM(I94:I99)</f>
        <v>0</v>
      </c>
      <c r="J93" s="158"/>
      <c r="K93" s="158">
        <f>SUM(K94:K99)</f>
        <v>22742.959999999999</v>
      </c>
      <c r="L93" s="158"/>
      <c r="M93" s="158">
        <f>SUM(M94:M99)</f>
        <v>0</v>
      </c>
      <c r="N93" s="158"/>
      <c r="O93" s="158">
        <f>SUM(O94:O99)</f>
        <v>0</v>
      </c>
      <c r="P93" s="158"/>
      <c r="Q93" s="158">
        <f>SUM(Q94:Q99)</f>
        <v>15.33</v>
      </c>
      <c r="R93" s="158"/>
      <c r="S93" s="158"/>
      <c r="T93" s="158"/>
      <c r="U93" s="158"/>
      <c r="V93" s="158">
        <f>SUM(V94:V99)</f>
        <v>62.86</v>
      </c>
      <c r="W93" s="158"/>
      <c r="X93" s="158"/>
      <c r="AG93" t="s">
        <v>103</v>
      </c>
    </row>
    <row r="94" spans="1:60" outlineLevel="1" x14ac:dyDescent="0.25">
      <c r="A94" s="165">
        <v>35</v>
      </c>
      <c r="B94" s="166" t="s">
        <v>243</v>
      </c>
      <c r="C94" s="180" t="s">
        <v>244</v>
      </c>
      <c r="D94" s="167" t="s">
        <v>131</v>
      </c>
      <c r="E94" s="168">
        <v>103.48</v>
      </c>
      <c r="F94" s="169"/>
      <c r="G94" s="170">
        <f>ROUND(E94*F94,2)</f>
        <v>0</v>
      </c>
      <c r="H94" s="157">
        <v>0</v>
      </c>
      <c r="I94" s="156">
        <f>ROUND(E94*H94,2)</f>
        <v>0</v>
      </c>
      <c r="J94" s="157">
        <v>54</v>
      </c>
      <c r="K94" s="156">
        <f>ROUND(E94*J94,2)</f>
        <v>5587.92</v>
      </c>
      <c r="L94" s="156">
        <v>21</v>
      </c>
      <c r="M94" s="156">
        <f>G94*(1+L94/100)</f>
        <v>0</v>
      </c>
      <c r="N94" s="156">
        <v>0</v>
      </c>
      <c r="O94" s="156">
        <f>ROUND(E94*N94,2)</f>
        <v>0</v>
      </c>
      <c r="P94" s="156">
        <v>4.5999999999999999E-2</v>
      </c>
      <c r="Q94" s="156">
        <f>ROUND(E94*P94,2)</f>
        <v>4.76</v>
      </c>
      <c r="R94" s="156"/>
      <c r="S94" s="156" t="s">
        <v>107</v>
      </c>
      <c r="T94" s="156" t="s">
        <v>107</v>
      </c>
      <c r="U94" s="156">
        <v>0.16</v>
      </c>
      <c r="V94" s="156">
        <f>ROUND(E94*U94,2)</f>
        <v>16.559999999999999</v>
      </c>
      <c r="W94" s="156"/>
      <c r="X94" s="156" t="s">
        <v>123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124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54"/>
      <c r="B95" s="155"/>
      <c r="C95" s="186" t="s">
        <v>245</v>
      </c>
      <c r="D95" s="184"/>
      <c r="E95" s="185">
        <v>51.74</v>
      </c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126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54"/>
      <c r="B96" s="155"/>
      <c r="C96" s="186" t="s">
        <v>246</v>
      </c>
      <c r="D96" s="184"/>
      <c r="E96" s="185">
        <v>51.74</v>
      </c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47"/>
      <c r="Z96" s="147"/>
      <c r="AA96" s="147"/>
      <c r="AB96" s="147"/>
      <c r="AC96" s="147"/>
      <c r="AD96" s="147"/>
      <c r="AE96" s="147"/>
      <c r="AF96" s="147"/>
      <c r="AG96" s="147" t="s">
        <v>126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65">
        <v>36</v>
      </c>
      <c r="B97" s="166" t="s">
        <v>247</v>
      </c>
      <c r="C97" s="180" t="s">
        <v>248</v>
      </c>
      <c r="D97" s="167" t="s">
        <v>131</v>
      </c>
      <c r="E97" s="168">
        <v>118.72</v>
      </c>
      <c r="F97" s="169"/>
      <c r="G97" s="170">
        <f>ROUND(E97*F97,2)</f>
        <v>0</v>
      </c>
      <c r="H97" s="157">
        <v>0</v>
      </c>
      <c r="I97" s="156">
        <f>ROUND(E97*H97,2)</f>
        <v>0</v>
      </c>
      <c r="J97" s="157">
        <v>144.5</v>
      </c>
      <c r="K97" s="156">
        <f>ROUND(E97*J97,2)</f>
        <v>17155.04</v>
      </c>
      <c r="L97" s="156">
        <v>21</v>
      </c>
      <c r="M97" s="156">
        <f>G97*(1+L97/100)</f>
        <v>0</v>
      </c>
      <c r="N97" s="156">
        <v>0</v>
      </c>
      <c r="O97" s="156">
        <f>ROUND(E97*N97,2)</f>
        <v>0</v>
      </c>
      <c r="P97" s="156">
        <v>8.8999999999999996E-2</v>
      </c>
      <c r="Q97" s="156">
        <f>ROUND(E97*P97,2)</f>
        <v>10.57</v>
      </c>
      <c r="R97" s="156"/>
      <c r="S97" s="156" t="s">
        <v>107</v>
      </c>
      <c r="T97" s="156" t="s">
        <v>107</v>
      </c>
      <c r="U97" s="156">
        <v>0.39</v>
      </c>
      <c r="V97" s="156">
        <f>ROUND(E97*U97,2)</f>
        <v>46.3</v>
      </c>
      <c r="W97" s="156"/>
      <c r="X97" s="156" t="s">
        <v>123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124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54"/>
      <c r="B98" s="155"/>
      <c r="C98" s="186" t="s">
        <v>249</v>
      </c>
      <c r="D98" s="184"/>
      <c r="E98" s="185">
        <v>59.36</v>
      </c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47"/>
      <c r="Z98" s="147"/>
      <c r="AA98" s="147"/>
      <c r="AB98" s="147"/>
      <c r="AC98" s="147"/>
      <c r="AD98" s="147"/>
      <c r="AE98" s="147"/>
      <c r="AF98" s="147"/>
      <c r="AG98" s="147" t="s">
        <v>126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54"/>
      <c r="B99" s="155"/>
      <c r="C99" s="186" t="s">
        <v>250</v>
      </c>
      <c r="D99" s="184"/>
      <c r="E99" s="185">
        <v>59.36</v>
      </c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47"/>
      <c r="AC99" s="147"/>
      <c r="AD99" s="147"/>
      <c r="AE99" s="147"/>
      <c r="AF99" s="147"/>
      <c r="AG99" s="147" t="s">
        <v>126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x14ac:dyDescent="0.25">
      <c r="A100" s="159" t="s">
        <v>102</v>
      </c>
      <c r="B100" s="160" t="s">
        <v>71</v>
      </c>
      <c r="C100" s="178" t="s">
        <v>72</v>
      </c>
      <c r="D100" s="161"/>
      <c r="E100" s="162"/>
      <c r="F100" s="163"/>
      <c r="G100" s="164">
        <f>SUMIF(AG101:AG112,"&lt;&gt;NOR",G101:G112)</f>
        <v>0</v>
      </c>
      <c r="H100" s="158"/>
      <c r="I100" s="158">
        <f>SUM(I101:I112)</f>
        <v>3038.53</v>
      </c>
      <c r="J100" s="158"/>
      <c r="K100" s="158">
        <f>SUM(K101:K112)</f>
        <v>5016.7</v>
      </c>
      <c r="L100" s="158"/>
      <c r="M100" s="158">
        <f>SUM(M101:M112)</f>
        <v>0</v>
      </c>
      <c r="N100" s="158"/>
      <c r="O100" s="158">
        <f>SUM(O101:O112)</f>
        <v>0.04</v>
      </c>
      <c r="P100" s="158"/>
      <c r="Q100" s="158">
        <f>SUM(Q101:Q112)</f>
        <v>0</v>
      </c>
      <c r="R100" s="158"/>
      <c r="S100" s="158"/>
      <c r="T100" s="158"/>
      <c r="U100" s="158"/>
      <c r="V100" s="158">
        <f>SUM(V101:V112)</f>
        <v>10.029999999999999</v>
      </c>
      <c r="W100" s="158"/>
      <c r="X100" s="158"/>
      <c r="AG100" t="s">
        <v>103</v>
      </c>
    </row>
    <row r="101" spans="1:60" outlineLevel="1" x14ac:dyDescent="0.25">
      <c r="A101" s="165">
        <v>37</v>
      </c>
      <c r="B101" s="166" t="s">
        <v>251</v>
      </c>
      <c r="C101" s="180" t="s">
        <v>252</v>
      </c>
      <c r="D101" s="167" t="s">
        <v>131</v>
      </c>
      <c r="E101" s="168">
        <v>2.75</v>
      </c>
      <c r="F101" s="169"/>
      <c r="G101" s="170">
        <f>ROUND(E101*F101,2)</f>
        <v>0</v>
      </c>
      <c r="H101" s="157">
        <v>23.92</v>
      </c>
      <c r="I101" s="156">
        <f>ROUND(E101*H101,2)</f>
        <v>65.78</v>
      </c>
      <c r="J101" s="157">
        <v>24.78</v>
      </c>
      <c r="K101" s="156">
        <f>ROUND(E101*J101,2)</f>
        <v>68.150000000000006</v>
      </c>
      <c r="L101" s="156">
        <v>21</v>
      </c>
      <c r="M101" s="156">
        <f>G101*(1+L101/100)</f>
        <v>0</v>
      </c>
      <c r="N101" s="156">
        <v>2.1000000000000001E-4</v>
      </c>
      <c r="O101" s="156">
        <f>ROUND(E101*N101,2)</f>
        <v>0</v>
      </c>
      <c r="P101" s="156">
        <v>0</v>
      </c>
      <c r="Q101" s="156">
        <f>ROUND(E101*P101,2)</f>
        <v>0</v>
      </c>
      <c r="R101" s="156"/>
      <c r="S101" s="156" t="s">
        <v>107</v>
      </c>
      <c r="T101" s="156" t="s">
        <v>107</v>
      </c>
      <c r="U101" s="156">
        <v>0.05</v>
      </c>
      <c r="V101" s="156">
        <f>ROUND(E101*U101,2)</f>
        <v>0.14000000000000001</v>
      </c>
      <c r="W101" s="156"/>
      <c r="X101" s="156" t="s">
        <v>123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124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54"/>
      <c r="B102" s="155"/>
      <c r="C102" s="186" t="s">
        <v>253</v>
      </c>
      <c r="D102" s="184"/>
      <c r="E102" s="185">
        <v>2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126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54"/>
      <c r="B103" s="155"/>
      <c r="C103" s="186" t="s">
        <v>254</v>
      </c>
      <c r="D103" s="184"/>
      <c r="E103" s="185">
        <v>0.75</v>
      </c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126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65">
        <v>38</v>
      </c>
      <c r="B104" s="166" t="s">
        <v>255</v>
      </c>
      <c r="C104" s="180" t="s">
        <v>256</v>
      </c>
      <c r="D104" s="167" t="s">
        <v>131</v>
      </c>
      <c r="E104" s="168">
        <v>2.75</v>
      </c>
      <c r="F104" s="169"/>
      <c r="G104" s="170">
        <f>ROUND(E104*F104,2)</f>
        <v>0</v>
      </c>
      <c r="H104" s="157">
        <v>0</v>
      </c>
      <c r="I104" s="156">
        <f>ROUND(E104*H104,2)</f>
        <v>0</v>
      </c>
      <c r="J104" s="157">
        <v>1217</v>
      </c>
      <c r="K104" s="156">
        <f>ROUND(E104*J104,2)</f>
        <v>3346.75</v>
      </c>
      <c r="L104" s="156">
        <v>21</v>
      </c>
      <c r="M104" s="156">
        <f>G104*(1+L104/100)</f>
        <v>0</v>
      </c>
      <c r="N104" s="156">
        <v>0</v>
      </c>
      <c r="O104" s="156">
        <f>ROUND(E104*N104,2)</f>
        <v>0</v>
      </c>
      <c r="P104" s="156">
        <v>0</v>
      </c>
      <c r="Q104" s="156">
        <f>ROUND(E104*P104,2)</f>
        <v>0</v>
      </c>
      <c r="R104" s="156"/>
      <c r="S104" s="156" t="s">
        <v>107</v>
      </c>
      <c r="T104" s="156" t="s">
        <v>107</v>
      </c>
      <c r="U104" s="156">
        <v>2.4580000000000002</v>
      </c>
      <c r="V104" s="156">
        <f>ROUND(E104*U104,2)</f>
        <v>6.76</v>
      </c>
      <c r="W104" s="156"/>
      <c r="X104" s="156" t="s">
        <v>123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124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54"/>
      <c r="B105" s="155"/>
      <c r="C105" s="186" t="s">
        <v>257</v>
      </c>
      <c r="D105" s="184"/>
      <c r="E105" s="185">
        <v>2.75</v>
      </c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126</v>
      </c>
      <c r="AH105" s="147">
        <v>5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65">
        <v>39</v>
      </c>
      <c r="B106" s="166" t="s">
        <v>258</v>
      </c>
      <c r="C106" s="180" t="s">
        <v>259</v>
      </c>
      <c r="D106" s="167" t="s">
        <v>131</v>
      </c>
      <c r="E106" s="168">
        <v>2.75</v>
      </c>
      <c r="F106" s="169"/>
      <c r="G106" s="170">
        <f>ROUND(E106*F106,2)</f>
        <v>0</v>
      </c>
      <c r="H106" s="157">
        <v>0</v>
      </c>
      <c r="I106" s="156">
        <f>ROUND(E106*H106,2)</f>
        <v>0</v>
      </c>
      <c r="J106" s="157">
        <v>281</v>
      </c>
      <c r="K106" s="156">
        <f>ROUND(E106*J106,2)</f>
        <v>772.75</v>
      </c>
      <c r="L106" s="156">
        <v>21</v>
      </c>
      <c r="M106" s="156">
        <f>G106*(1+L106/100)</f>
        <v>0</v>
      </c>
      <c r="N106" s="156">
        <v>0</v>
      </c>
      <c r="O106" s="156">
        <f>ROUND(E106*N106,2)</f>
        <v>0</v>
      </c>
      <c r="P106" s="156">
        <v>0</v>
      </c>
      <c r="Q106" s="156">
        <f>ROUND(E106*P106,2)</f>
        <v>0</v>
      </c>
      <c r="R106" s="156"/>
      <c r="S106" s="156" t="s">
        <v>107</v>
      </c>
      <c r="T106" s="156" t="s">
        <v>107</v>
      </c>
      <c r="U106" s="156">
        <v>0.56699999999999995</v>
      </c>
      <c r="V106" s="156">
        <f>ROUND(E106*U106,2)</f>
        <v>1.56</v>
      </c>
      <c r="W106" s="156"/>
      <c r="X106" s="156" t="s">
        <v>123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124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54"/>
      <c r="B107" s="155"/>
      <c r="C107" s="186" t="s">
        <v>257</v>
      </c>
      <c r="D107" s="184"/>
      <c r="E107" s="185">
        <v>2.75</v>
      </c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126</v>
      </c>
      <c r="AH107" s="147">
        <v>5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65">
        <v>40</v>
      </c>
      <c r="B108" s="166" t="s">
        <v>260</v>
      </c>
      <c r="C108" s="180" t="s">
        <v>261</v>
      </c>
      <c r="D108" s="167" t="s">
        <v>131</v>
      </c>
      <c r="E108" s="168">
        <v>2.75</v>
      </c>
      <c r="F108" s="169"/>
      <c r="G108" s="170">
        <f>ROUND(E108*F108,2)</f>
        <v>0</v>
      </c>
      <c r="H108" s="157">
        <v>0</v>
      </c>
      <c r="I108" s="156">
        <f>ROUND(E108*H108,2)</f>
        <v>0</v>
      </c>
      <c r="J108" s="157">
        <v>293.5</v>
      </c>
      <c r="K108" s="156">
        <f>ROUND(E108*J108,2)</f>
        <v>807.13</v>
      </c>
      <c r="L108" s="156">
        <v>21</v>
      </c>
      <c r="M108" s="156">
        <f>G108*(1+L108/100)</f>
        <v>0</v>
      </c>
      <c r="N108" s="156">
        <v>0</v>
      </c>
      <c r="O108" s="156">
        <f>ROUND(E108*N108,2)</f>
        <v>0</v>
      </c>
      <c r="P108" s="156">
        <v>0</v>
      </c>
      <c r="Q108" s="156">
        <f>ROUND(E108*P108,2)</f>
        <v>0</v>
      </c>
      <c r="R108" s="156"/>
      <c r="S108" s="156" t="s">
        <v>107</v>
      </c>
      <c r="T108" s="156" t="s">
        <v>107</v>
      </c>
      <c r="U108" s="156">
        <v>0.55000000000000004</v>
      </c>
      <c r="V108" s="156">
        <f>ROUND(E108*U108,2)</f>
        <v>1.51</v>
      </c>
      <c r="W108" s="156"/>
      <c r="X108" s="156" t="s">
        <v>123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124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54"/>
      <c r="B109" s="155"/>
      <c r="C109" s="186" t="s">
        <v>257</v>
      </c>
      <c r="D109" s="184"/>
      <c r="E109" s="185">
        <v>2.75</v>
      </c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126</v>
      </c>
      <c r="AH109" s="147">
        <v>5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65">
        <v>41</v>
      </c>
      <c r="B110" s="166" t="s">
        <v>262</v>
      </c>
      <c r="C110" s="180" t="s">
        <v>263</v>
      </c>
      <c r="D110" s="167" t="s">
        <v>131</v>
      </c>
      <c r="E110" s="168">
        <v>2.75</v>
      </c>
      <c r="F110" s="169"/>
      <c r="G110" s="170">
        <f>ROUND(E110*F110,2)</f>
        <v>0</v>
      </c>
      <c r="H110" s="157">
        <v>1081</v>
      </c>
      <c r="I110" s="156">
        <f>ROUND(E110*H110,2)</f>
        <v>2972.75</v>
      </c>
      <c r="J110" s="157">
        <v>0</v>
      </c>
      <c r="K110" s="156">
        <f>ROUND(E110*J110,2)</f>
        <v>0</v>
      </c>
      <c r="L110" s="156">
        <v>21</v>
      </c>
      <c r="M110" s="156">
        <f>G110*(1+L110/100)</f>
        <v>0</v>
      </c>
      <c r="N110" s="156">
        <v>1.29E-2</v>
      </c>
      <c r="O110" s="156">
        <f>ROUND(E110*N110,2)</f>
        <v>0.04</v>
      </c>
      <c r="P110" s="156">
        <v>0</v>
      </c>
      <c r="Q110" s="156">
        <f>ROUND(E110*P110,2)</f>
        <v>0</v>
      </c>
      <c r="R110" s="156"/>
      <c r="S110" s="156" t="s">
        <v>166</v>
      </c>
      <c r="T110" s="156" t="s">
        <v>107</v>
      </c>
      <c r="U110" s="156">
        <v>0</v>
      </c>
      <c r="V110" s="156">
        <f>ROUND(E110*U110,2)</f>
        <v>0</v>
      </c>
      <c r="W110" s="156"/>
      <c r="X110" s="156" t="s">
        <v>178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179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54"/>
      <c r="B111" s="155"/>
      <c r="C111" s="186" t="s">
        <v>257</v>
      </c>
      <c r="D111" s="184"/>
      <c r="E111" s="185">
        <v>2.75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126</v>
      </c>
      <c r="AH111" s="147">
        <v>5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71">
        <v>42</v>
      </c>
      <c r="B112" s="172" t="s">
        <v>264</v>
      </c>
      <c r="C112" s="179" t="s">
        <v>265</v>
      </c>
      <c r="D112" s="173" t="s">
        <v>240</v>
      </c>
      <c r="E112" s="174">
        <v>3.6049999999999999E-2</v>
      </c>
      <c r="F112" s="175"/>
      <c r="G112" s="176">
        <f>ROUND(E112*F112,2)</f>
        <v>0</v>
      </c>
      <c r="H112" s="157">
        <v>0</v>
      </c>
      <c r="I112" s="156">
        <f>ROUND(E112*H112,2)</f>
        <v>0</v>
      </c>
      <c r="J112" s="157">
        <v>608</v>
      </c>
      <c r="K112" s="156">
        <f>ROUND(E112*J112,2)</f>
        <v>21.92</v>
      </c>
      <c r="L112" s="156">
        <v>21</v>
      </c>
      <c r="M112" s="156">
        <f>G112*(1+L112/100)</f>
        <v>0</v>
      </c>
      <c r="N112" s="156">
        <v>0</v>
      </c>
      <c r="O112" s="156">
        <f>ROUND(E112*N112,2)</f>
        <v>0</v>
      </c>
      <c r="P112" s="156">
        <v>0</v>
      </c>
      <c r="Q112" s="156">
        <f>ROUND(E112*P112,2)</f>
        <v>0</v>
      </c>
      <c r="R112" s="156"/>
      <c r="S112" s="156" t="s">
        <v>107</v>
      </c>
      <c r="T112" s="156" t="s">
        <v>107</v>
      </c>
      <c r="U112" s="156">
        <v>1.5980000000000001</v>
      </c>
      <c r="V112" s="156">
        <f>ROUND(E112*U112,2)</f>
        <v>0.06</v>
      </c>
      <c r="W112" s="156"/>
      <c r="X112" s="156" t="s">
        <v>241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242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x14ac:dyDescent="0.25">
      <c r="A113" s="159" t="s">
        <v>102</v>
      </c>
      <c r="B113" s="160" t="s">
        <v>73</v>
      </c>
      <c r="C113" s="178" t="s">
        <v>74</v>
      </c>
      <c r="D113" s="161"/>
      <c r="E113" s="162"/>
      <c r="F113" s="163"/>
      <c r="G113" s="164">
        <f>SUMIF(AG114:AG120,"&lt;&gt;NOR",G114:G120)</f>
        <v>0</v>
      </c>
      <c r="H113" s="158"/>
      <c r="I113" s="158">
        <f>SUM(I114:I120)</f>
        <v>52.61</v>
      </c>
      <c r="J113" s="158"/>
      <c r="K113" s="158">
        <f>SUM(K114:K120)</f>
        <v>39698.100000000006</v>
      </c>
      <c r="L113" s="158"/>
      <c r="M113" s="158">
        <f>SUM(M114:M120)</f>
        <v>0</v>
      </c>
      <c r="N113" s="158"/>
      <c r="O113" s="158">
        <f>SUM(O114:O120)</f>
        <v>0</v>
      </c>
      <c r="P113" s="158"/>
      <c r="Q113" s="158">
        <f>SUM(Q114:Q120)</f>
        <v>0</v>
      </c>
      <c r="R113" s="158"/>
      <c r="S113" s="158"/>
      <c r="T113" s="158"/>
      <c r="U113" s="158"/>
      <c r="V113" s="158">
        <f>SUM(V114:V120)</f>
        <v>5167.41</v>
      </c>
      <c r="W113" s="158"/>
      <c r="X113" s="158"/>
      <c r="AG113" t="s">
        <v>103</v>
      </c>
    </row>
    <row r="114" spans="1:60" outlineLevel="1" x14ac:dyDescent="0.25">
      <c r="A114" s="171">
        <v>43</v>
      </c>
      <c r="B114" s="172" t="s">
        <v>266</v>
      </c>
      <c r="C114" s="179" t="s">
        <v>267</v>
      </c>
      <c r="D114" s="173" t="s">
        <v>240</v>
      </c>
      <c r="E114" s="174">
        <v>31.59582</v>
      </c>
      <c r="F114" s="175"/>
      <c r="G114" s="176">
        <f t="shared" ref="G114:G120" si="0">ROUND(E114*F114,2)</f>
        <v>0</v>
      </c>
      <c r="H114" s="157">
        <v>0</v>
      </c>
      <c r="I114" s="156">
        <f t="shared" ref="I114:I120" si="1">ROUND(E114*H114,2)</f>
        <v>0</v>
      </c>
      <c r="J114" s="157">
        <v>164.5</v>
      </c>
      <c r="K114" s="156">
        <f t="shared" ref="K114:K120" si="2">ROUND(E114*J114,2)</f>
        <v>5197.51</v>
      </c>
      <c r="L114" s="156">
        <v>21</v>
      </c>
      <c r="M114" s="156">
        <f t="shared" ref="M114:M120" si="3">G114*(1+L114/100)</f>
        <v>0</v>
      </c>
      <c r="N114" s="156">
        <v>0</v>
      </c>
      <c r="O114" s="156">
        <f t="shared" ref="O114:O120" si="4">ROUND(E114*N114,2)</f>
        <v>0</v>
      </c>
      <c r="P114" s="156">
        <v>0</v>
      </c>
      <c r="Q114" s="156">
        <f t="shared" ref="Q114:Q120" si="5">ROUND(E114*P114,2)</f>
        <v>0</v>
      </c>
      <c r="R114" s="156"/>
      <c r="S114" s="156" t="s">
        <v>107</v>
      </c>
      <c r="T114" s="156" t="s">
        <v>107</v>
      </c>
      <c r="U114" s="156">
        <v>0.27700000000000002</v>
      </c>
      <c r="V114" s="156">
        <f t="shared" ref="V114:V120" si="6">ROUND(E114*U114,2)</f>
        <v>8.75</v>
      </c>
      <c r="W114" s="156"/>
      <c r="X114" s="156" t="s">
        <v>268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269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0.399999999999999" outlineLevel="1" x14ac:dyDescent="0.25">
      <c r="A115" s="171">
        <v>44</v>
      </c>
      <c r="B115" s="172" t="s">
        <v>270</v>
      </c>
      <c r="C115" s="179" t="s">
        <v>271</v>
      </c>
      <c r="D115" s="173" t="s">
        <v>240</v>
      </c>
      <c r="E115" s="174">
        <v>15.79791</v>
      </c>
      <c r="F115" s="175"/>
      <c r="G115" s="176">
        <f t="shared" si="0"/>
        <v>0</v>
      </c>
      <c r="H115" s="157">
        <v>0</v>
      </c>
      <c r="I115" s="156">
        <f t="shared" si="1"/>
        <v>0</v>
      </c>
      <c r="J115" s="157">
        <v>698</v>
      </c>
      <c r="K115" s="156">
        <f t="shared" si="2"/>
        <v>11026.94</v>
      </c>
      <c r="L115" s="156">
        <v>21</v>
      </c>
      <c r="M115" s="156">
        <f t="shared" si="3"/>
        <v>0</v>
      </c>
      <c r="N115" s="156">
        <v>0</v>
      </c>
      <c r="O115" s="156">
        <f t="shared" si="4"/>
        <v>0</v>
      </c>
      <c r="P115" s="156">
        <v>0</v>
      </c>
      <c r="Q115" s="156">
        <f t="shared" si="5"/>
        <v>0</v>
      </c>
      <c r="R115" s="156"/>
      <c r="S115" s="156" t="s">
        <v>107</v>
      </c>
      <c r="T115" s="156" t="s">
        <v>107</v>
      </c>
      <c r="U115" s="156">
        <v>2.0670000000000002</v>
      </c>
      <c r="V115" s="156">
        <f t="shared" si="6"/>
        <v>32.65</v>
      </c>
      <c r="W115" s="156"/>
      <c r="X115" s="156" t="s">
        <v>268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269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71">
        <v>45</v>
      </c>
      <c r="B116" s="172" t="s">
        <v>272</v>
      </c>
      <c r="C116" s="179" t="s">
        <v>273</v>
      </c>
      <c r="D116" s="173" t="s">
        <v>240</v>
      </c>
      <c r="E116" s="174">
        <v>15.79791</v>
      </c>
      <c r="F116" s="175"/>
      <c r="G116" s="176">
        <f t="shared" si="0"/>
        <v>0</v>
      </c>
      <c r="H116" s="157">
        <v>0</v>
      </c>
      <c r="I116" s="156">
        <f t="shared" si="1"/>
        <v>0</v>
      </c>
      <c r="J116" s="157">
        <v>318</v>
      </c>
      <c r="K116" s="156">
        <f t="shared" si="2"/>
        <v>5023.74</v>
      </c>
      <c r="L116" s="156">
        <v>21</v>
      </c>
      <c r="M116" s="156">
        <f t="shared" si="3"/>
        <v>0</v>
      </c>
      <c r="N116" s="156">
        <v>0</v>
      </c>
      <c r="O116" s="156">
        <f t="shared" si="4"/>
        <v>0</v>
      </c>
      <c r="P116" s="156">
        <v>0</v>
      </c>
      <c r="Q116" s="156">
        <f t="shared" si="5"/>
        <v>0</v>
      </c>
      <c r="R116" s="156"/>
      <c r="S116" s="156" t="s">
        <v>107</v>
      </c>
      <c r="T116" s="156" t="s">
        <v>107</v>
      </c>
      <c r="U116" s="156">
        <v>203.47200000000001</v>
      </c>
      <c r="V116" s="156">
        <f t="shared" si="6"/>
        <v>3214.43</v>
      </c>
      <c r="W116" s="156"/>
      <c r="X116" s="156" t="s">
        <v>268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269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71">
        <v>46</v>
      </c>
      <c r="B117" s="172" t="s">
        <v>274</v>
      </c>
      <c r="C117" s="179" t="s">
        <v>275</v>
      </c>
      <c r="D117" s="173" t="s">
        <v>240</v>
      </c>
      <c r="E117" s="174">
        <v>126.38328</v>
      </c>
      <c r="F117" s="175"/>
      <c r="G117" s="176">
        <f t="shared" si="0"/>
        <v>0</v>
      </c>
      <c r="H117" s="157">
        <v>0</v>
      </c>
      <c r="I117" s="156">
        <f t="shared" si="1"/>
        <v>0</v>
      </c>
      <c r="J117" s="157">
        <v>35.4</v>
      </c>
      <c r="K117" s="156">
        <f t="shared" si="2"/>
        <v>4473.97</v>
      </c>
      <c r="L117" s="156">
        <v>21</v>
      </c>
      <c r="M117" s="156">
        <f t="shared" si="3"/>
        <v>0</v>
      </c>
      <c r="N117" s="156">
        <v>0</v>
      </c>
      <c r="O117" s="156">
        <f t="shared" si="4"/>
        <v>0</v>
      </c>
      <c r="P117" s="156">
        <v>0</v>
      </c>
      <c r="Q117" s="156">
        <f t="shared" si="5"/>
        <v>0</v>
      </c>
      <c r="R117" s="156"/>
      <c r="S117" s="156" t="s">
        <v>107</v>
      </c>
      <c r="T117" s="156" t="s">
        <v>107</v>
      </c>
      <c r="U117" s="156">
        <v>15.12</v>
      </c>
      <c r="V117" s="156">
        <f t="shared" si="6"/>
        <v>1910.92</v>
      </c>
      <c r="W117" s="156"/>
      <c r="X117" s="156" t="s">
        <v>268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269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71">
        <v>47</v>
      </c>
      <c r="B118" s="172" t="s">
        <v>276</v>
      </c>
      <c r="C118" s="179" t="s">
        <v>277</v>
      </c>
      <c r="D118" s="173" t="s">
        <v>240</v>
      </c>
      <c r="E118" s="174">
        <v>15.79791</v>
      </c>
      <c r="F118" s="175"/>
      <c r="G118" s="176">
        <f t="shared" si="0"/>
        <v>0</v>
      </c>
      <c r="H118" s="157">
        <v>3.33</v>
      </c>
      <c r="I118" s="156">
        <f t="shared" si="1"/>
        <v>52.61</v>
      </c>
      <c r="J118" s="157">
        <v>325.67</v>
      </c>
      <c r="K118" s="156">
        <f t="shared" si="2"/>
        <v>5144.91</v>
      </c>
      <c r="L118" s="156">
        <v>21</v>
      </c>
      <c r="M118" s="156">
        <f t="shared" si="3"/>
        <v>0</v>
      </c>
      <c r="N118" s="156">
        <v>0</v>
      </c>
      <c r="O118" s="156">
        <f t="shared" si="4"/>
        <v>0</v>
      </c>
      <c r="P118" s="156">
        <v>0</v>
      </c>
      <c r="Q118" s="156">
        <f t="shared" si="5"/>
        <v>0</v>
      </c>
      <c r="R118" s="156"/>
      <c r="S118" s="156" t="s">
        <v>107</v>
      </c>
      <c r="T118" s="156" t="s">
        <v>107</v>
      </c>
      <c r="U118" s="156">
        <v>4.2000000000000003E-2</v>
      </c>
      <c r="V118" s="156">
        <f t="shared" si="6"/>
        <v>0.66</v>
      </c>
      <c r="W118" s="156"/>
      <c r="X118" s="156" t="s">
        <v>268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269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71">
        <v>48</v>
      </c>
      <c r="B119" s="172" t="s">
        <v>278</v>
      </c>
      <c r="C119" s="179" t="s">
        <v>279</v>
      </c>
      <c r="D119" s="173" t="s">
        <v>240</v>
      </c>
      <c r="E119" s="174">
        <v>157.97909999999999</v>
      </c>
      <c r="F119" s="175"/>
      <c r="G119" s="176">
        <f t="shared" si="0"/>
        <v>0</v>
      </c>
      <c r="H119" s="157">
        <v>0</v>
      </c>
      <c r="I119" s="156">
        <f t="shared" si="1"/>
        <v>0</v>
      </c>
      <c r="J119" s="157">
        <v>25.9</v>
      </c>
      <c r="K119" s="156">
        <f t="shared" si="2"/>
        <v>4091.66</v>
      </c>
      <c r="L119" s="156">
        <v>21</v>
      </c>
      <c r="M119" s="156">
        <f t="shared" si="3"/>
        <v>0</v>
      </c>
      <c r="N119" s="156">
        <v>0</v>
      </c>
      <c r="O119" s="156">
        <f t="shared" si="4"/>
        <v>0</v>
      </c>
      <c r="P119" s="156">
        <v>0</v>
      </c>
      <c r="Q119" s="156">
        <f t="shared" si="5"/>
        <v>0</v>
      </c>
      <c r="R119" s="156"/>
      <c r="S119" s="156" t="s">
        <v>107</v>
      </c>
      <c r="T119" s="156" t="s">
        <v>107</v>
      </c>
      <c r="U119" s="156">
        <v>0</v>
      </c>
      <c r="V119" s="156">
        <f t="shared" si="6"/>
        <v>0</v>
      </c>
      <c r="W119" s="156"/>
      <c r="X119" s="156" t="s">
        <v>268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269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71">
        <v>49</v>
      </c>
      <c r="B120" s="172" t="s">
        <v>280</v>
      </c>
      <c r="C120" s="179" t="s">
        <v>281</v>
      </c>
      <c r="D120" s="173" t="s">
        <v>240</v>
      </c>
      <c r="E120" s="174">
        <v>15.79791</v>
      </c>
      <c r="F120" s="175"/>
      <c r="G120" s="176">
        <f t="shared" si="0"/>
        <v>0</v>
      </c>
      <c r="H120" s="157">
        <v>0</v>
      </c>
      <c r="I120" s="156">
        <f t="shared" si="1"/>
        <v>0</v>
      </c>
      <c r="J120" s="157">
        <v>300</v>
      </c>
      <c r="K120" s="156">
        <f t="shared" si="2"/>
        <v>4739.37</v>
      </c>
      <c r="L120" s="156">
        <v>21</v>
      </c>
      <c r="M120" s="156">
        <f t="shared" si="3"/>
        <v>0</v>
      </c>
      <c r="N120" s="156">
        <v>0</v>
      </c>
      <c r="O120" s="156">
        <f t="shared" si="4"/>
        <v>0</v>
      </c>
      <c r="P120" s="156">
        <v>0</v>
      </c>
      <c r="Q120" s="156">
        <f t="shared" si="5"/>
        <v>0</v>
      </c>
      <c r="R120" s="156"/>
      <c r="S120" s="156" t="s">
        <v>232</v>
      </c>
      <c r="T120" s="156" t="s">
        <v>232</v>
      </c>
      <c r="U120" s="156">
        <v>0</v>
      </c>
      <c r="V120" s="156">
        <f t="shared" si="6"/>
        <v>0</v>
      </c>
      <c r="W120" s="156"/>
      <c r="X120" s="156" t="s">
        <v>268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269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x14ac:dyDescent="0.25">
      <c r="A121" s="159" t="s">
        <v>102</v>
      </c>
      <c r="B121" s="160" t="s">
        <v>76</v>
      </c>
      <c r="C121" s="178" t="s">
        <v>29</v>
      </c>
      <c r="D121" s="161"/>
      <c r="E121" s="162"/>
      <c r="F121" s="163"/>
      <c r="G121" s="164">
        <f>SUMIF(AG122:AG122,"&lt;&gt;NOR",G122:G122)</f>
        <v>0</v>
      </c>
      <c r="H121" s="158"/>
      <c r="I121" s="158">
        <f>SUM(I122:I122)</f>
        <v>0</v>
      </c>
      <c r="J121" s="158"/>
      <c r="K121" s="158">
        <f>SUM(K122:K122)</f>
        <v>17307.71</v>
      </c>
      <c r="L121" s="158"/>
      <c r="M121" s="158">
        <f>SUM(M122:M122)</f>
        <v>0</v>
      </c>
      <c r="N121" s="158"/>
      <c r="O121" s="158">
        <f>SUM(O122:O122)</f>
        <v>0</v>
      </c>
      <c r="P121" s="158"/>
      <c r="Q121" s="158">
        <f>SUM(Q122:Q122)</f>
        <v>0</v>
      </c>
      <c r="R121" s="158"/>
      <c r="S121" s="158"/>
      <c r="T121" s="158"/>
      <c r="U121" s="158"/>
      <c r="V121" s="158">
        <f>SUM(V122:V122)</f>
        <v>0</v>
      </c>
      <c r="W121" s="158"/>
      <c r="X121" s="158"/>
      <c r="AG121" t="s">
        <v>103</v>
      </c>
    </row>
    <row r="122" spans="1:60" outlineLevel="1" x14ac:dyDescent="0.25">
      <c r="A122" s="171">
        <v>50</v>
      </c>
      <c r="B122" s="172" t="s">
        <v>282</v>
      </c>
      <c r="C122" s="179" t="s">
        <v>283</v>
      </c>
      <c r="D122" s="173" t="s">
        <v>106</v>
      </c>
      <c r="E122" s="174">
        <v>1</v>
      </c>
      <c r="F122" s="175"/>
      <c r="G122" s="176">
        <f>ROUND(E122*F122,2)</f>
        <v>0</v>
      </c>
      <c r="H122" s="157">
        <v>0</v>
      </c>
      <c r="I122" s="156">
        <f>ROUND(E122*H122,2)</f>
        <v>0</v>
      </c>
      <c r="J122" s="157">
        <v>17307.71</v>
      </c>
      <c r="K122" s="156">
        <f>ROUND(E122*J122,2)</f>
        <v>17307.71</v>
      </c>
      <c r="L122" s="156">
        <v>21</v>
      </c>
      <c r="M122" s="156">
        <f>G122*(1+L122/100)</f>
        <v>0</v>
      </c>
      <c r="N122" s="156">
        <v>0</v>
      </c>
      <c r="O122" s="156">
        <f>ROUND(E122*N122,2)</f>
        <v>0</v>
      </c>
      <c r="P122" s="156">
        <v>0</v>
      </c>
      <c r="Q122" s="156">
        <f>ROUND(E122*P122,2)</f>
        <v>0</v>
      </c>
      <c r="R122" s="156"/>
      <c r="S122" s="156" t="s">
        <v>107</v>
      </c>
      <c r="T122" s="156" t="s">
        <v>108</v>
      </c>
      <c r="U122" s="156">
        <v>0</v>
      </c>
      <c r="V122" s="156">
        <f>ROUND(E122*U122,2)</f>
        <v>0</v>
      </c>
      <c r="W122" s="156"/>
      <c r="X122" s="156" t="s">
        <v>47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284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x14ac:dyDescent="0.25">
      <c r="A123" s="159" t="s">
        <v>102</v>
      </c>
      <c r="B123" s="160" t="s">
        <v>46</v>
      </c>
      <c r="C123" s="178" t="s">
        <v>30</v>
      </c>
      <c r="D123" s="161"/>
      <c r="E123" s="162"/>
      <c r="F123" s="163"/>
      <c r="G123" s="164">
        <f>SUMIF(AG124:AG124,"&lt;&gt;NOR",G124:G124)</f>
        <v>0</v>
      </c>
      <c r="H123" s="158"/>
      <c r="I123" s="158">
        <f>SUM(I124:I124)</f>
        <v>0</v>
      </c>
      <c r="J123" s="158"/>
      <c r="K123" s="158">
        <f>SUM(K124:K124)</f>
        <v>2163.46</v>
      </c>
      <c r="L123" s="158"/>
      <c r="M123" s="158">
        <f>SUM(M124:M124)</f>
        <v>0</v>
      </c>
      <c r="N123" s="158"/>
      <c r="O123" s="158">
        <f>SUM(O124:O124)</f>
        <v>0</v>
      </c>
      <c r="P123" s="158"/>
      <c r="Q123" s="158">
        <f>SUM(Q124:Q124)</f>
        <v>0</v>
      </c>
      <c r="R123" s="158"/>
      <c r="S123" s="158"/>
      <c r="T123" s="158"/>
      <c r="U123" s="158"/>
      <c r="V123" s="158">
        <f>SUM(V124:V124)</f>
        <v>0</v>
      </c>
      <c r="W123" s="158"/>
      <c r="X123" s="158"/>
      <c r="AG123" t="s">
        <v>103</v>
      </c>
    </row>
    <row r="124" spans="1:60" outlineLevel="1" x14ac:dyDescent="0.25">
      <c r="A124" s="165">
        <v>51</v>
      </c>
      <c r="B124" s="166" t="s">
        <v>285</v>
      </c>
      <c r="C124" s="180" t="s">
        <v>286</v>
      </c>
      <c r="D124" s="167" t="s">
        <v>106</v>
      </c>
      <c r="E124" s="168">
        <v>1</v>
      </c>
      <c r="F124" s="169"/>
      <c r="G124" s="170">
        <f>ROUND(E124*F124,2)</f>
        <v>0</v>
      </c>
      <c r="H124" s="157">
        <v>0</v>
      </c>
      <c r="I124" s="156">
        <f>ROUND(E124*H124,2)</f>
        <v>0</v>
      </c>
      <c r="J124" s="157">
        <v>2163.46</v>
      </c>
      <c r="K124" s="156">
        <f>ROUND(E124*J124,2)</f>
        <v>2163.46</v>
      </c>
      <c r="L124" s="156">
        <v>21</v>
      </c>
      <c r="M124" s="156">
        <f>G124*(1+L124/100)</f>
        <v>0</v>
      </c>
      <c r="N124" s="156">
        <v>0</v>
      </c>
      <c r="O124" s="156">
        <f>ROUND(E124*N124,2)</f>
        <v>0</v>
      </c>
      <c r="P124" s="156">
        <v>0</v>
      </c>
      <c r="Q124" s="156">
        <f>ROUND(E124*P124,2)</f>
        <v>0</v>
      </c>
      <c r="R124" s="156"/>
      <c r="S124" s="156" t="s">
        <v>107</v>
      </c>
      <c r="T124" s="156" t="s">
        <v>108</v>
      </c>
      <c r="U124" s="156">
        <v>0</v>
      </c>
      <c r="V124" s="156">
        <f>ROUND(E124*U124,2)</f>
        <v>0</v>
      </c>
      <c r="W124" s="156"/>
      <c r="X124" s="156" t="s">
        <v>47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284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x14ac:dyDescent="0.25">
      <c r="A125" s="3"/>
      <c r="B125" s="4"/>
      <c r="C125" s="181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AE125">
        <v>15</v>
      </c>
      <c r="AF125">
        <v>21</v>
      </c>
      <c r="AG125" t="s">
        <v>89</v>
      </c>
    </row>
    <row r="126" spans="1:60" x14ac:dyDescent="0.25">
      <c r="A126" s="150"/>
      <c r="B126" s="151" t="s">
        <v>31</v>
      </c>
      <c r="C126" s="182"/>
      <c r="D126" s="152"/>
      <c r="E126" s="153"/>
      <c r="F126" s="153"/>
      <c r="G126" s="177">
        <f>G8+G15+G22+G51+G61+G64+G88+G93+G100+G113+G121+G123</f>
        <v>0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AE126">
        <f>SUMIF(L7:L124,AE125,G7:G124)</f>
        <v>0</v>
      </c>
      <c r="AF126">
        <f>SUMIF(L7:L124,AF125,G7:G124)</f>
        <v>0</v>
      </c>
      <c r="AG126" t="s">
        <v>116</v>
      </c>
    </row>
    <row r="127" spans="1:60" x14ac:dyDescent="0.25">
      <c r="A127" s="3"/>
      <c r="B127" s="4"/>
      <c r="C127" s="181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60" x14ac:dyDescent="0.25">
      <c r="A128" s="3"/>
      <c r="B128" s="4"/>
      <c r="C128" s="181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33" x14ac:dyDescent="0.25">
      <c r="A129" s="249" t="s">
        <v>117</v>
      </c>
      <c r="B129" s="249"/>
      <c r="C129" s="250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33" x14ac:dyDescent="0.25">
      <c r="A130" s="251"/>
      <c r="B130" s="252"/>
      <c r="C130" s="253"/>
      <c r="D130" s="252"/>
      <c r="E130" s="252"/>
      <c r="F130" s="252"/>
      <c r="G130" s="25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AG130" t="s">
        <v>118</v>
      </c>
    </row>
    <row r="131" spans="1:33" x14ac:dyDescent="0.25">
      <c r="A131" s="255"/>
      <c r="B131" s="256"/>
      <c r="C131" s="257"/>
      <c r="D131" s="256"/>
      <c r="E131" s="256"/>
      <c r="F131" s="256"/>
      <c r="G131" s="258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33" x14ac:dyDescent="0.25">
      <c r="A132" s="255"/>
      <c r="B132" s="256"/>
      <c r="C132" s="257"/>
      <c r="D132" s="256"/>
      <c r="E132" s="256"/>
      <c r="F132" s="256"/>
      <c r="G132" s="25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33" x14ac:dyDescent="0.25">
      <c r="A133" s="255"/>
      <c r="B133" s="256"/>
      <c r="C133" s="257"/>
      <c r="D133" s="256"/>
      <c r="E133" s="256"/>
      <c r="F133" s="256"/>
      <c r="G133" s="25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33" x14ac:dyDescent="0.25">
      <c r="A134" s="259"/>
      <c r="B134" s="260"/>
      <c r="C134" s="261"/>
      <c r="D134" s="260"/>
      <c r="E134" s="260"/>
      <c r="F134" s="260"/>
      <c r="G134" s="26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33" x14ac:dyDescent="0.25">
      <c r="A135" s="3"/>
      <c r="B135" s="4"/>
      <c r="C135" s="181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33" x14ac:dyDescent="0.25">
      <c r="C136" s="183"/>
      <c r="D136" s="10"/>
      <c r="AG136" t="s">
        <v>119</v>
      </c>
    </row>
    <row r="137" spans="1:33" x14ac:dyDescent="0.25">
      <c r="D137" s="10"/>
    </row>
    <row r="138" spans="1:33" x14ac:dyDescent="0.25">
      <c r="D138" s="10"/>
    </row>
    <row r="139" spans="1:33" x14ac:dyDescent="0.25">
      <c r="D139" s="10"/>
    </row>
    <row r="140" spans="1:33" x14ac:dyDescent="0.25">
      <c r="D140" s="10"/>
    </row>
    <row r="141" spans="1:33" x14ac:dyDescent="0.25">
      <c r="D141" s="10"/>
    </row>
    <row r="142" spans="1:33" x14ac:dyDescent="0.25">
      <c r="D142" s="10"/>
    </row>
    <row r="143" spans="1:33" x14ac:dyDescent="0.25">
      <c r="D143" s="10"/>
    </row>
    <row r="144" spans="1:33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30:G134"/>
    <mergeCell ref="A1:G1"/>
    <mergeCell ref="C2:G2"/>
    <mergeCell ref="C3:G3"/>
    <mergeCell ref="C4:G4"/>
    <mergeCell ref="A129:C129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P12" sqref="AP12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2" t="s">
        <v>7</v>
      </c>
      <c r="B1" s="242"/>
      <c r="C1" s="242"/>
      <c r="D1" s="242"/>
      <c r="E1" s="242"/>
      <c r="F1" s="242"/>
      <c r="G1" s="242"/>
      <c r="AG1" t="s">
        <v>77</v>
      </c>
    </row>
    <row r="2" spans="1:60" ht="24.9" customHeight="1" x14ac:dyDescent="0.25">
      <c r="A2" s="139" t="s">
        <v>8</v>
      </c>
      <c r="B2" s="49" t="s">
        <v>41</v>
      </c>
      <c r="C2" s="243" t="s">
        <v>42</v>
      </c>
      <c r="D2" s="244"/>
      <c r="E2" s="244"/>
      <c r="F2" s="244"/>
      <c r="G2" s="245"/>
      <c r="AG2" t="s">
        <v>78</v>
      </c>
    </row>
    <row r="3" spans="1:60" ht="24.9" customHeight="1" x14ac:dyDescent="0.25">
      <c r="A3" s="139" t="s">
        <v>9</v>
      </c>
      <c r="B3" s="49" t="s">
        <v>44</v>
      </c>
      <c r="C3" s="243" t="s">
        <v>45</v>
      </c>
      <c r="D3" s="244"/>
      <c r="E3" s="244"/>
      <c r="F3" s="244"/>
      <c r="G3" s="245"/>
      <c r="AC3" s="121" t="s">
        <v>78</v>
      </c>
      <c r="AG3" t="s">
        <v>79</v>
      </c>
    </row>
    <row r="4" spans="1:60" ht="24.9" customHeight="1" x14ac:dyDescent="0.25">
      <c r="A4" s="140" t="s">
        <v>10</v>
      </c>
      <c r="B4" s="141" t="s">
        <v>48</v>
      </c>
      <c r="C4" s="246" t="s">
        <v>49</v>
      </c>
      <c r="D4" s="247"/>
      <c r="E4" s="247"/>
      <c r="F4" s="247"/>
      <c r="G4" s="248"/>
      <c r="AG4" t="s">
        <v>80</v>
      </c>
    </row>
    <row r="5" spans="1:60" x14ac:dyDescent="0.25">
      <c r="D5" s="10"/>
    </row>
    <row r="6" spans="1:60" ht="39.6" x14ac:dyDescent="0.25">
      <c r="A6" s="143" t="s">
        <v>81</v>
      </c>
      <c r="B6" s="145" t="s">
        <v>82</v>
      </c>
      <c r="C6" s="145" t="s">
        <v>83</v>
      </c>
      <c r="D6" s="144" t="s">
        <v>84</v>
      </c>
      <c r="E6" s="143" t="s">
        <v>85</v>
      </c>
      <c r="F6" s="142" t="s">
        <v>86</v>
      </c>
      <c r="G6" s="143" t="s">
        <v>31</v>
      </c>
      <c r="H6" s="146" t="s">
        <v>32</v>
      </c>
      <c r="I6" s="146" t="s">
        <v>87</v>
      </c>
      <c r="J6" s="146" t="s">
        <v>33</v>
      </c>
      <c r="K6" s="146" t="s">
        <v>88</v>
      </c>
      <c r="L6" s="146" t="s">
        <v>89</v>
      </c>
      <c r="M6" s="146" t="s">
        <v>90</v>
      </c>
      <c r="N6" s="146" t="s">
        <v>91</v>
      </c>
      <c r="O6" s="146" t="s">
        <v>92</v>
      </c>
      <c r="P6" s="146" t="s">
        <v>93</v>
      </c>
      <c r="Q6" s="146" t="s">
        <v>94</v>
      </c>
      <c r="R6" s="146" t="s">
        <v>95</v>
      </c>
      <c r="S6" s="146" t="s">
        <v>96</v>
      </c>
      <c r="T6" s="146" t="s">
        <v>97</v>
      </c>
      <c r="U6" s="146" t="s">
        <v>98</v>
      </c>
      <c r="V6" s="146" t="s">
        <v>99</v>
      </c>
      <c r="W6" s="146" t="s">
        <v>100</v>
      </c>
      <c r="X6" s="146" t="s">
        <v>101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59" t="s">
        <v>102</v>
      </c>
      <c r="B8" s="160" t="s">
        <v>55</v>
      </c>
      <c r="C8" s="178" t="s">
        <v>56</v>
      </c>
      <c r="D8" s="161"/>
      <c r="E8" s="162"/>
      <c r="F8" s="163"/>
      <c r="G8" s="164">
        <f>SUMIF(AG9:AG14,"&lt;&gt;NOR",G9:G14)</f>
        <v>0</v>
      </c>
      <c r="H8" s="158"/>
      <c r="I8" s="158">
        <f>SUM(I9:I14)</f>
        <v>1063.72</v>
      </c>
      <c r="J8" s="158"/>
      <c r="K8" s="158">
        <f>SUM(K9:K14)</f>
        <v>1437.98</v>
      </c>
      <c r="L8" s="158"/>
      <c r="M8" s="158">
        <f>SUM(M9:M14)</f>
        <v>0</v>
      </c>
      <c r="N8" s="158"/>
      <c r="O8" s="158">
        <f>SUM(O9:O14)</f>
        <v>0.35</v>
      </c>
      <c r="P8" s="158"/>
      <c r="Q8" s="158">
        <f>SUM(Q9:Q14)</f>
        <v>0</v>
      </c>
      <c r="R8" s="158"/>
      <c r="S8" s="158"/>
      <c r="T8" s="158"/>
      <c r="U8" s="158"/>
      <c r="V8" s="158">
        <f>SUM(V9:V14)</f>
        <v>3.39</v>
      </c>
      <c r="W8" s="158"/>
      <c r="X8" s="158"/>
      <c r="AG8" t="s">
        <v>103</v>
      </c>
    </row>
    <row r="9" spans="1:60" ht="20.399999999999999" outlineLevel="1" x14ac:dyDescent="0.25">
      <c r="A9" s="165">
        <v>1</v>
      </c>
      <c r="B9" s="166" t="s">
        <v>120</v>
      </c>
      <c r="C9" s="180" t="s">
        <v>121</v>
      </c>
      <c r="D9" s="167" t="s">
        <v>122</v>
      </c>
      <c r="E9" s="168">
        <v>1</v>
      </c>
      <c r="F9" s="169"/>
      <c r="G9" s="170">
        <f>ROUND(E9*F9,2)</f>
        <v>0</v>
      </c>
      <c r="H9" s="157">
        <v>190.04</v>
      </c>
      <c r="I9" s="156">
        <f>ROUND(E9*H9,2)</f>
        <v>190.04</v>
      </c>
      <c r="J9" s="157">
        <v>145.96</v>
      </c>
      <c r="K9" s="156">
        <f>ROUND(E9*J9,2)</f>
        <v>145.96</v>
      </c>
      <c r="L9" s="156">
        <v>21</v>
      </c>
      <c r="M9" s="156">
        <f>G9*(1+L9/100)</f>
        <v>0</v>
      </c>
      <c r="N9" s="156">
        <v>6.948E-2</v>
      </c>
      <c r="O9" s="156">
        <f>ROUND(E9*N9,2)</f>
        <v>7.0000000000000007E-2</v>
      </c>
      <c r="P9" s="156">
        <v>0</v>
      </c>
      <c r="Q9" s="156">
        <f>ROUND(E9*P9,2)</f>
        <v>0</v>
      </c>
      <c r="R9" s="156"/>
      <c r="S9" s="156" t="s">
        <v>107</v>
      </c>
      <c r="T9" s="156" t="s">
        <v>107</v>
      </c>
      <c r="U9" s="156">
        <v>0.34510999999999997</v>
      </c>
      <c r="V9" s="156">
        <f>ROUND(E9*U9,2)</f>
        <v>0.35</v>
      </c>
      <c r="W9" s="156"/>
      <c r="X9" s="156" t="s">
        <v>123</v>
      </c>
      <c r="Y9" s="147"/>
      <c r="Z9" s="147"/>
      <c r="AA9" s="147"/>
      <c r="AB9" s="147"/>
      <c r="AC9" s="147"/>
      <c r="AD9" s="147"/>
      <c r="AE9" s="147"/>
      <c r="AF9" s="147"/>
      <c r="AG9" s="147" t="s">
        <v>124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186" t="s">
        <v>287</v>
      </c>
      <c r="D10" s="184"/>
      <c r="E10" s="185">
        <v>1</v>
      </c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126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.399999999999999" outlineLevel="1" x14ac:dyDescent="0.25">
      <c r="A11" s="165">
        <v>2</v>
      </c>
      <c r="B11" s="166" t="s">
        <v>127</v>
      </c>
      <c r="C11" s="180" t="s">
        <v>128</v>
      </c>
      <c r="D11" s="167" t="s">
        <v>122</v>
      </c>
      <c r="E11" s="168">
        <v>1</v>
      </c>
      <c r="F11" s="169"/>
      <c r="G11" s="170">
        <f>ROUND(E11*F11,2)</f>
        <v>0</v>
      </c>
      <c r="H11" s="157">
        <v>430.75</v>
      </c>
      <c r="I11" s="156">
        <f>ROUND(E11*H11,2)</f>
        <v>430.75</v>
      </c>
      <c r="J11" s="157">
        <v>334.25</v>
      </c>
      <c r="K11" s="156">
        <f>ROUND(E11*J11,2)</f>
        <v>334.25</v>
      </c>
      <c r="L11" s="156">
        <v>21</v>
      </c>
      <c r="M11" s="156">
        <f>G11*(1+L11/100)</f>
        <v>0</v>
      </c>
      <c r="N11" s="156">
        <v>0.17882999999999999</v>
      </c>
      <c r="O11" s="156">
        <f>ROUND(E11*N11,2)</f>
        <v>0.18</v>
      </c>
      <c r="P11" s="156">
        <v>0</v>
      </c>
      <c r="Q11" s="156">
        <f>ROUND(E11*P11,2)</f>
        <v>0</v>
      </c>
      <c r="R11" s="156"/>
      <c r="S11" s="156" t="s">
        <v>107</v>
      </c>
      <c r="T11" s="156" t="s">
        <v>107</v>
      </c>
      <c r="U11" s="156">
        <v>0.79025999999999996</v>
      </c>
      <c r="V11" s="156">
        <f>ROUND(E11*U11,2)</f>
        <v>0.79</v>
      </c>
      <c r="W11" s="156"/>
      <c r="X11" s="156" t="s">
        <v>123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124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186" t="s">
        <v>287</v>
      </c>
      <c r="D12" s="184"/>
      <c r="E12" s="185">
        <v>1</v>
      </c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126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65">
        <v>3</v>
      </c>
      <c r="B13" s="166" t="s">
        <v>129</v>
      </c>
      <c r="C13" s="180" t="s">
        <v>130</v>
      </c>
      <c r="D13" s="167" t="s">
        <v>131</v>
      </c>
      <c r="E13" s="168">
        <v>6.09</v>
      </c>
      <c r="F13" s="169"/>
      <c r="G13" s="170">
        <f>ROUND(E13*F13,2)</f>
        <v>0</v>
      </c>
      <c r="H13" s="157">
        <v>72.73</v>
      </c>
      <c r="I13" s="156">
        <f>ROUND(E13*H13,2)</f>
        <v>442.93</v>
      </c>
      <c r="J13" s="157">
        <v>157.27000000000001</v>
      </c>
      <c r="K13" s="156">
        <f>ROUND(E13*J13,2)</f>
        <v>957.77</v>
      </c>
      <c r="L13" s="156">
        <v>21</v>
      </c>
      <c r="M13" s="156">
        <f>G13*(1+L13/100)</f>
        <v>0</v>
      </c>
      <c r="N13" s="156">
        <v>1.583E-2</v>
      </c>
      <c r="O13" s="156">
        <f>ROUND(E13*N13,2)</f>
        <v>0.1</v>
      </c>
      <c r="P13" s="156">
        <v>0</v>
      </c>
      <c r="Q13" s="156">
        <f>ROUND(E13*P13,2)</f>
        <v>0</v>
      </c>
      <c r="R13" s="156"/>
      <c r="S13" s="156" t="s">
        <v>107</v>
      </c>
      <c r="T13" s="156" t="s">
        <v>107</v>
      </c>
      <c r="U13" s="156">
        <v>0.37</v>
      </c>
      <c r="V13" s="156">
        <f>ROUND(E13*U13,2)</f>
        <v>2.25</v>
      </c>
      <c r="W13" s="156"/>
      <c r="X13" s="156" t="s">
        <v>123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124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186" t="s">
        <v>288</v>
      </c>
      <c r="D14" s="184"/>
      <c r="E14" s="185">
        <v>6.09</v>
      </c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126</v>
      </c>
      <c r="AH14" s="147">
        <v>5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5">
      <c r="A15" s="159" t="s">
        <v>102</v>
      </c>
      <c r="B15" s="160" t="s">
        <v>57</v>
      </c>
      <c r="C15" s="178" t="s">
        <v>58</v>
      </c>
      <c r="D15" s="161"/>
      <c r="E15" s="162"/>
      <c r="F15" s="163"/>
      <c r="G15" s="164">
        <f>SUMIF(AG16:AG21,"&lt;&gt;NOR",G16:G21)</f>
        <v>0</v>
      </c>
      <c r="H15" s="158"/>
      <c r="I15" s="158">
        <f>SUM(I16:I21)</f>
        <v>239.91</v>
      </c>
      <c r="J15" s="158"/>
      <c r="K15" s="158">
        <f>SUM(K16:K21)</f>
        <v>1068.0899999999999</v>
      </c>
      <c r="L15" s="158"/>
      <c r="M15" s="158">
        <f>SUM(M16:M21)</f>
        <v>0</v>
      </c>
      <c r="N15" s="158"/>
      <c r="O15" s="158">
        <f>SUM(O16:O21)</f>
        <v>0.12</v>
      </c>
      <c r="P15" s="158"/>
      <c r="Q15" s="158">
        <f>SUM(Q16:Q21)</f>
        <v>0</v>
      </c>
      <c r="R15" s="158"/>
      <c r="S15" s="158"/>
      <c r="T15" s="158"/>
      <c r="U15" s="158"/>
      <c r="V15" s="158">
        <f>SUM(V16:V21)</f>
        <v>2.3199999999999998</v>
      </c>
      <c r="W15" s="158"/>
      <c r="X15" s="158"/>
      <c r="AG15" t="s">
        <v>103</v>
      </c>
    </row>
    <row r="16" spans="1:60" outlineLevel="1" x14ac:dyDescent="0.25">
      <c r="A16" s="165">
        <v>4</v>
      </c>
      <c r="B16" s="166" t="s">
        <v>133</v>
      </c>
      <c r="C16" s="180" t="s">
        <v>134</v>
      </c>
      <c r="D16" s="167" t="s">
        <v>122</v>
      </c>
      <c r="E16" s="168">
        <v>1</v>
      </c>
      <c r="F16" s="169"/>
      <c r="G16" s="170">
        <f>ROUND(E16*F16,2)</f>
        <v>0</v>
      </c>
      <c r="H16" s="157">
        <v>15.13</v>
      </c>
      <c r="I16" s="156">
        <f>ROUND(E16*H16,2)</f>
        <v>15.13</v>
      </c>
      <c r="J16" s="157">
        <v>107.37</v>
      </c>
      <c r="K16" s="156">
        <f>ROUND(E16*J16,2)</f>
        <v>107.37</v>
      </c>
      <c r="L16" s="156">
        <v>21</v>
      </c>
      <c r="M16" s="156">
        <f>G16*(1+L16/100)</f>
        <v>0</v>
      </c>
      <c r="N16" s="156">
        <v>4.5799999999999999E-3</v>
      </c>
      <c r="O16" s="156">
        <f>ROUND(E16*N16,2)</f>
        <v>0</v>
      </c>
      <c r="P16" s="156">
        <v>0</v>
      </c>
      <c r="Q16" s="156">
        <f>ROUND(E16*P16,2)</f>
        <v>0</v>
      </c>
      <c r="R16" s="156"/>
      <c r="S16" s="156" t="s">
        <v>107</v>
      </c>
      <c r="T16" s="156" t="s">
        <v>107</v>
      </c>
      <c r="U16" s="156">
        <v>0.22442000000000001</v>
      </c>
      <c r="V16" s="156">
        <f>ROUND(E16*U16,2)</f>
        <v>0.22</v>
      </c>
      <c r="W16" s="156"/>
      <c r="X16" s="156" t="s">
        <v>123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124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54"/>
      <c r="B17" s="155"/>
      <c r="C17" s="186" t="s">
        <v>289</v>
      </c>
      <c r="D17" s="184"/>
      <c r="E17" s="185">
        <v>1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126</v>
      </c>
      <c r="AH17" s="147">
        <v>5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65">
        <v>5</v>
      </c>
      <c r="B18" s="166" t="s">
        <v>136</v>
      </c>
      <c r="C18" s="180" t="s">
        <v>137</v>
      </c>
      <c r="D18" s="167" t="s">
        <v>122</v>
      </c>
      <c r="E18" s="168">
        <v>1</v>
      </c>
      <c r="F18" s="169"/>
      <c r="G18" s="170">
        <f>ROUND(E18*F18,2)</f>
        <v>0</v>
      </c>
      <c r="H18" s="157">
        <v>33.68</v>
      </c>
      <c r="I18" s="156">
        <f>ROUND(E18*H18,2)</f>
        <v>33.68</v>
      </c>
      <c r="J18" s="157">
        <v>171.82</v>
      </c>
      <c r="K18" s="156">
        <f>ROUND(E18*J18,2)</f>
        <v>171.82</v>
      </c>
      <c r="L18" s="156">
        <v>21</v>
      </c>
      <c r="M18" s="156">
        <f>G18*(1+L18/100)</f>
        <v>0</v>
      </c>
      <c r="N18" s="156">
        <v>1.278E-2</v>
      </c>
      <c r="O18" s="156">
        <f>ROUND(E18*N18,2)</f>
        <v>0.01</v>
      </c>
      <c r="P18" s="156">
        <v>0</v>
      </c>
      <c r="Q18" s="156">
        <f>ROUND(E18*P18,2)</f>
        <v>0</v>
      </c>
      <c r="R18" s="156"/>
      <c r="S18" s="156" t="s">
        <v>107</v>
      </c>
      <c r="T18" s="156" t="s">
        <v>107</v>
      </c>
      <c r="U18" s="156">
        <v>0.35813</v>
      </c>
      <c r="V18" s="156">
        <f>ROUND(E18*U18,2)</f>
        <v>0.36</v>
      </c>
      <c r="W18" s="156"/>
      <c r="X18" s="156" t="s">
        <v>123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124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54"/>
      <c r="B19" s="155"/>
      <c r="C19" s="186" t="s">
        <v>290</v>
      </c>
      <c r="D19" s="184"/>
      <c r="E19" s="185">
        <v>1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126</v>
      </c>
      <c r="AH19" s="147">
        <v>5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65">
        <v>6</v>
      </c>
      <c r="B20" s="166" t="s">
        <v>139</v>
      </c>
      <c r="C20" s="180" t="s">
        <v>140</v>
      </c>
      <c r="D20" s="167" t="s">
        <v>131</v>
      </c>
      <c r="E20" s="168">
        <v>7</v>
      </c>
      <c r="F20" s="169"/>
      <c r="G20" s="170">
        <f>ROUND(E20*F20,2)</f>
        <v>0</v>
      </c>
      <c r="H20" s="157">
        <v>27.3</v>
      </c>
      <c r="I20" s="156">
        <f>ROUND(E20*H20,2)</f>
        <v>191.1</v>
      </c>
      <c r="J20" s="157">
        <v>112.7</v>
      </c>
      <c r="K20" s="156">
        <f>ROUND(E20*J20,2)</f>
        <v>788.9</v>
      </c>
      <c r="L20" s="156">
        <v>21</v>
      </c>
      <c r="M20" s="156">
        <f>G20*(1+L20/100)</f>
        <v>0</v>
      </c>
      <c r="N20" s="156">
        <v>1.5810000000000001E-2</v>
      </c>
      <c r="O20" s="156">
        <f>ROUND(E20*N20,2)</f>
        <v>0.11</v>
      </c>
      <c r="P20" s="156">
        <v>0</v>
      </c>
      <c r="Q20" s="156">
        <f>ROUND(E20*P20,2)</f>
        <v>0</v>
      </c>
      <c r="R20" s="156"/>
      <c r="S20" s="156" t="s">
        <v>107</v>
      </c>
      <c r="T20" s="156" t="s">
        <v>107</v>
      </c>
      <c r="U20" s="156">
        <v>0.24845</v>
      </c>
      <c r="V20" s="156">
        <f>ROUND(E20*U20,2)</f>
        <v>1.74</v>
      </c>
      <c r="W20" s="156"/>
      <c r="X20" s="156" t="s">
        <v>123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124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54"/>
      <c r="B21" s="155"/>
      <c r="C21" s="186" t="s">
        <v>291</v>
      </c>
      <c r="D21" s="184"/>
      <c r="E21" s="185">
        <v>7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126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5">
      <c r="A22" s="159" t="s">
        <v>102</v>
      </c>
      <c r="B22" s="160" t="s">
        <v>59</v>
      </c>
      <c r="C22" s="178" t="s">
        <v>60</v>
      </c>
      <c r="D22" s="161"/>
      <c r="E22" s="162"/>
      <c r="F22" s="163"/>
      <c r="G22" s="164">
        <f>SUMIF(AG23:AG40,"&lt;&gt;NOR",G23:G40)</f>
        <v>0</v>
      </c>
      <c r="H22" s="158"/>
      <c r="I22" s="158">
        <f>SUM(I23:I40)</f>
        <v>4246.1400000000003</v>
      </c>
      <c r="J22" s="158"/>
      <c r="K22" s="158">
        <f>SUM(K23:K40)</f>
        <v>22139.32</v>
      </c>
      <c r="L22" s="158"/>
      <c r="M22" s="158">
        <f>SUM(M23:M40)</f>
        <v>0</v>
      </c>
      <c r="N22" s="158"/>
      <c r="O22" s="158">
        <f>SUM(O23:O40)</f>
        <v>0.46</v>
      </c>
      <c r="P22" s="158"/>
      <c r="Q22" s="158">
        <f>SUM(Q23:Q40)</f>
        <v>0</v>
      </c>
      <c r="R22" s="158"/>
      <c r="S22" s="158"/>
      <c r="T22" s="158"/>
      <c r="U22" s="158"/>
      <c r="V22" s="158">
        <f>SUM(V23:V40)</f>
        <v>22.08</v>
      </c>
      <c r="W22" s="158"/>
      <c r="X22" s="158"/>
      <c r="AG22" t="s">
        <v>103</v>
      </c>
    </row>
    <row r="23" spans="1:60" outlineLevel="1" x14ac:dyDescent="0.25">
      <c r="A23" s="165">
        <v>7</v>
      </c>
      <c r="B23" s="166" t="s">
        <v>148</v>
      </c>
      <c r="C23" s="180" t="s">
        <v>149</v>
      </c>
      <c r="D23" s="167" t="s">
        <v>131</v>
      </c>
      <c r="E23" s="168">
        <v>12.18</v>
      </c>
      <c r="F23" s="169"/>
      <c r="G23" s="170">
        <f>ROUND(E23*F23,2)</f>
        <v>0</v>
      </c>
      <c r="H23" s="157">
        <v>31.24</v>
      </c>
      <c r="I23" s="156">
        <f>ROUND(E23*H23,2)</f>
        <v>380.5</v>
      </c>
      <c r="J23" s="157">
        <v>34.26</v>
      </c>
      <c r="K23" s="156">
        <f>ROUND(E23*J23,2)</f>
        <v>417.29</v>
      </c>
      <c r="L23" s="156">
        <v>21</v>
      </c>
      <c r="M23" s="156">
        <f>G23*(1+L23/100)</f>
        <v>0</v>
      </c>
      <c r="N23" s="156">
        <v>6.7000000000000002E-3</v>
      </c>
      <c r="O23" s="156">
        <f>ROUND(E23*N23,2)</f>
        <v>0.08</v>
      </c>
      <c r="P23" s="156">
        <v>0</v>
      </c>
      <c r="Q23" s="156">
        <f>ROUND(E23*P23,2)</f>
        <v>0</v>
      </c>
      <c r="R23" s="156"/>
      <c r="S23" s="156" t="s">
        <v>107</v>
      </c>
      <c r="T23" s="156" t="s">
        <v>107</v>
      </c>
      <c r="U23" s="156">
        <v>8.1000000000000003E-2</v>
      </c>
      <c r="V23" s="156">
        <f>ROUND(E23*U23,2)</f>
        <v>0.99</v>
      </c>
      <c r="W23" s="156"/>
      <c r="X23" s="156" t="s">
        <v>123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124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186" t="s">
        <v>292</v>
      </c>
      <c r="D24" s="184"/>
      <c r="E24" s="185">
        <v>12.18</v>
      </c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126</v>
      </c>
      <c r="AH24" s="147">
        <v>5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65">
        <v>8</v>
      </c>
      <c r="B25" s="166" t="s">
        <v>151</v>
      </c>
      <c r="C25" s="180" t="s">
        <v>152</v>
      </c>
      <c r="D25" s="167" t="s">
        <v>131</v>
      </c>
      <c r="E25" s="168">
        <v>12.18</v>
      </c>
      <c r="F25" s="169"/>
      <c r="G25" s="170">
        <f>ROUND(E25*F25,2)</f>
        <v>0</v>
      </c>
      <c r="H25" s="157">
        <v>39.64</v>
      </c>
      <c r="I25" s="156">
        <f>ROUND(E25*H25,2)</f>
        <v>482.82</v>
      </c>
      <c r="J25" s="157">
        <v>31.96</v>
      </c>
      <c r="K25" s="156">
        <f>ROUND(E25*J25,2)</f>
        <v>389.27</v>
      </c>
      <c r="L25" s="156">
        <v>21</v>
      </c>
      <c r="M25" s="156">
        <f>G25*(1+L25/100)</f>
        <v>0</v>
      </c>
      <c r="N25" s="156">
        <v>3.2000000000000003E-4</v>
      </c>
      <c r="O25" s="156">
        <f>ROUND(E25*N25,2)</f>
        <v>0</v>
      </c>
      <c r="P25" s="156">
        <v>0</v>
      </c>
      <c r="Q25" s="156">
        <f>ROUND(E25*P25,2)</f>
        <v>0</v>
      </c>
      <c r="R25" s="156"/>
      <c r="S25" s="156" t="s">
        <v>107</v>
      </c>
      <c r="T25" s="156" t="s">
        <v>107</v>
      </c>
      <c r="U25" s="156">
        <v>7.0000000000000007E-2</v>
      </c>
      <c r="V25" s="156">
        <f>ROUND(E25*U25,2)</f>
        <v>0.85</v>
      </c>
      <c r="W25" s="156"/>
      <c r="X25" s="156" t="s">
        <v>123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124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186" t="s">
        <v>292</v>
      </c>
      <c r="D26" s="184"/>
      <c r="E26" s="185">
        <v>12.18</v>
      </c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126</v>
      </c>
      <c r="AH26" s="147">
        <v>5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65">
        <v>9</v>
      </c>
      <c r="B27" s="166" t="s">
        <v>153</v>
      </c>
      <c r="C27" s="180" t="s">
        <v>154</v>
      </c>
      <c r="D27" s="167" t="s">
        <v>131</v>
      </c>
      <c r="E27" s="168">
        <v>2</v>
      </c>
      <c r="F27" s="169"/>
      <c r="G27" s="170">
        <f>ROUND(E27*F27,2)</f>
        <v>0</v>
      </c>
      <c r="H27" s="157">
        <v>129.08000000000001</v>
      </c>
      <c r="I27" s="156">
        <f>ROUND(E27*H27,2)</f>
        <v>258.16000000000003</v>
      </c>
      <c r="J27" s="157">
        <v>523.91999999999996</v>
      </c>
      <c r="K27" s="156">
        <f>ROUND(E27*J27,2)</f>
        <v>1047.8399999999999</v>
      </c>
      <c r="L27" s="156">
        <v>21</v>
      </c>
      <c r="M27" s="156">
        <f>G27*(1+L27/100)</f>
        <v>0</v>
      </c>
      <c r="N27" s="156">
        <v>4.342E-2</v>
      </c>
      <c r="O27" s="156">
        <f>ROUND(E27*N27,2)</f>
        <v>0.09</v>
      </c>
      <c r="P27" s="156">
        <v>0</v>
      </c>
      <c r="Q27" s="156">
        <f>ROUND(E27*P27,2)</f>
        <v>0</v>
      </c>
      <c r="R27" s="156"/>
      <c r="S27" s="156" t="s">
        <v>107</v>
      </c>
      <c r="T27" s="156" t="s">
        <v>107</v>
      </c>
      <c r="U27" s="156">
        <v>1.0589999999999999</v>
      </c>
      <c r="V27" s="156">
        <f>ROUND(E27*U27,2)</f>
        <v>2.12</v>
      </c>
      <c r="W27" s="156"/>
      <c r="X27" s="156" t="s">
        <v>123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124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4"/>
      <c r="B28" s="155"/>
      <c r="C28" s="186" t="s">
        <v>293</v>
      </c>
      <c r="D28" s="184"/>
      <c r="E28" s="185">
        <v>2</v>
      </c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126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65">
        <v>10</v>
      </c>
      <c r="B29" s="166" t="s">
        <v>156</v>
      </c>
      <c r="C29" s="180" t="s">
        <v>157</v>
      </c>
      <c r="D29" s="167" t="s">
        <v>158</v>
      </c>
      <c r="E29" s="168">
        <v>1.4</v>
      </c>
      <c r="F29" s="169"/>
      <c r="G29" s="170">
        <f>ROUND(E29*F29,2)</f>
        <v>0</v>
      </c>
      <c r="H29" s="157">
        <v>157.31</v>
      </c>
      <c r="I29" s="156">
        <f>ROUND(E29*H29,2)</f>
        <v>220.23</v>
      </c>
      <c r="J29" s="157">
        <v>75.19</v>
      </c>
      <c r="K29" s="156">
        <f>ROUND(E29*J29,2)</f>
        <v>105.27</v>
      </c>
      <c r="L29" s="156">
        <v>21</v>
      </c>
      <c r="M29" s="156">
        <f>G29*(1+L29/100)</f>
        <v>0</v>
      </c>
      <c r="N29" s="156">
        <v>5.1000000000000004E-4</v>
      </c>
      <c r="O29" s="156">
        <f>ROUND(E29*N29,2)</f>
        <v>0</v>
      </c>
      <c r="P29" s="156">
        <v>0</v>
      </c>
      <c r="Q29" s="156">
        <f>ROUND(E29*P29,2)</f>
        <v>0</v>
      </c>
      <c r="R29" s="156"/>
      <c r="S29" s="156" t="s">
        <v>107</v>
      </c>
      <c r="T29" s="156" t="s">
        <v>107</v>
      </c>
      <c r="U29" s="156">
        <v>0.16</v>
      </c>
      <c r="V29" s="156">
        <f>ROUND(E29*U29,2)</f>
        <v>0.22</v>
      </c>
      <c r="W29" s="156"/>
      <c r="X29" s="156" t="s">
        <v>123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124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186" t="s">
        <v>294</v>
      </c>
      <c r="D30" s="184"/>
      <c r="E30" s="185">
        <v>1.4</v>
      </c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126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65">
        <v>11</v>
      </c>
      <c r="B31" s="166" t="s">
        <v>295</v>
      </c>
      <c r="C31" s="180" t="s">
        <v>296</v>
      </c>
      <c r="D31" s="167" t="s">
        <v>158</v>
      </c>
      <c r="E31" s="168">
        <v>1.4</v>
      </c>
      <c r="F31" s="169"/>
      <c r="G31" s="170">
        <f>ROUND(E31*F31,2)</f>
        <v>0</v>
      </c>
      <c r="H31" s="157">
        <v>188.31</v>
      </c>
      <c r="I31" s="156">
        <f>ROUND(E31*H31,2)</f>
        <v>263.63</v>
      </c>
      <c r="J31" s="157">
        <v>75.19</v>
      </c>
      <c r="K31" s="156">
        <f>ROUND(E31*J31,2)</f>
        <v>105.27</v>
      </c>
      <c r="L31" s="156">
        <v>21</v>
      </c>
      <c r="M31" s="156">
        <f>G31*(1+L31/100)</f>
        <v>0</v>
      </c>
      <c r="N31" s="156">
        <v>5.1000000000000004E-4</v>
      </c>
      <c r="O31" s="156">
        <f>ROUND(E31*N31,2)</f>
        <v>0</v>
      </c>
      <c r="P31" s="156">
        <v>0</v>
      </c>
      <c r="Q31" s="156">
        <f>ROUND(E31*P31,2)</f>
        <v>0</v>
      </c>
      <c r="R31" s="156"/>
      <c r="S31" s="156" t="s">
        <v>107</v>
      </c>
      <c r="T31" s="156" t="s">
        <v>107</v>
      </c>
      <c r="U31" s="156">
        <v>0.16</v>
      </c>
      <c r="V31" s="156">
        <f>ROUND(E31*U31,2)</f>
        <v>0.22</v>
      </c>
      <c r="W31" s="156"/>
      <c r="X31" s="156" t="s">
        <v>123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124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186" t="s">
        <v>297</v>
      </c>
      <c r="D32" s="184"/>
      <c r="E32" s="185">
        <v>1.4</v>
      </c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126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65">
        <v>12</v>
      </c>
      <c r="B33" s="166" t="s">
        <v>161</v>
      </c>
      <c r="C33" s="180" t="s">
        <v>162</v>
      </c>
      <c r="D33" s="167" t="s">
        <v>158</v>
      </c>
      <c r="E33" s="168">
        <v>8.6999999999999993</v>
      </c>
      <c r="F33" s="169"/>
      <c r="G33" s="170">
        <f>ROUND(E33*F33,2)</f>
        <v>0</v>
      </c>
      <c r="H33" s="157">
        <v>0</v>
      </c>
      <c r="I33" s="156">
        <f>ROUND(E33*H33,2)</f>
        <v>0</v>
      </c>
      <c r="J33" s="157">
        <v>21.2</v>
      </c>
      <c r="K33" s="156">
        <f>ROUND(E33*J33,2)</f>
        <v>184.44</v>
      </c>
      <c r="L33" s="156">
        <v>21</v>
      </c>
      <c r="M33" s="156">
        <f>G33*(1+L33/100)</f>
        <v>0</v>
      </c>
      <c r="N33" s="156">
        <v>0</v>
      </c>
      <c r="O33" s="156">
        <f>ROUND(E33*N33,2)</f>
        <v>0</v>
      </c>
      <c r="P33" s="156">
        <v>0</v>
      </c>
      <c r="Q33" s="156">
        <f>ROUND(E33*P33,2)</f>
        <v>0</v>
      </c>
      <c r="R33" s="156"/>
      <c r="S33" s="156" t="s">
        <v>107</v>
      </c>
      <c r="T33" s="156" t="s">
        <v>107</v>
      </c>
      <c r="U33" s="156">
        <v>0.05</v>
      </c>
      <c r="V33" s="156">
        <f>ROUND(E33*U33,2)</f>
        <v>0.44</v>
      </c>
      <c r="W33" s="156"/>
      <c r="X33" s="156" t="s">
        <v>123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124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186" t="s">
        <v>298</v>
      </c>
      <c r="D34" s="184"/>
      <c r="E34" s="185">
        <v>8.6999999999999993</v>
      </c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126</v>
      </c>
      <c r="AH34" s="147">
        <v>5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0.399999999999999" outlineLevel="1" x14ac:dyDescent="0.25">
      <c r="A35" s="165">
        <v>13</v>
      </c>
      <c r="B35" s="166" t="s">
        <v>164</v>
      </c>
      <c r="C35" s="180" t="s">
        <v>165</v>
      </c>
      <c r="D35" s="167" t="s">
        <v>131</v>
      </c>
      <c r="E35" s="168">
        <v>12.18</v>
      </c>
      <c r="F35" s="169"/>
      <c r="G35" s="170">
        <f>ROUND(E35*F35,2)</f>
        <v>0</v>
      </c>
      <c r="H35" s="157">
        <v>0</v>
      </c>
      <c r="I35" s="156">
        <f>ROUND(E35*H35,2)</f>
        <v>0</v>
      </c>
      <c r="J35" s="157">
        <v>1633</v>
      </c>
      <c r="K35" s="156">
        <f>ROUND(E35*J35,2)</f>
        <v>19889.939999999999</v>
      </c>
      <c r="L35" s="156">
        <v>21</v>
      </c>
      <c r="M35" s="156">
        <f>G35*(1+L35/100)</f>
        <v>0</v>
      </c>
      <c r="N35" s="156">
        <v>2.3089999999999999E-2</v>
      </c>
      <c r="O35" s="156">
        <f>ROUND(E35*N35,2)</f>
        <v>0.28000000000000003</v>
      </c>
      <c r="P35" s="156">
        <v>0</v>
      </c>
      <c r="Q35" s="156">
        <f>ROUND(E35*P35,2)</f>
        <v>0</v>
      </c>
      <c r="R35" s="156"/>
      <c r="S35" s="156" t="s">
        <v>166</v>
      </c>
      <c r="T35" s="156" t="s">
        <v>107</v>
      </c>
      <c r="U35" s="156">
        <v>1.4157999999999999</v>
      </c>
      <c r="V35" s="156">
        <f>ROUND(E35*U35,2)</f>
        <v>17.239999999999998</v>
      </c>
      <c r="W35" s="156"/>
      <c r="X35" s="156" t="s">
        <v>123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124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186" t="s">
        <v>299</v>
      </c>
      <c r="D36" s="184"/>
      <c r="E36" s="185">
        <v>12.18</v>
      </c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126</v>
      </c>
      <c r="AH36" s="147">
        <v>5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65">
        <v>14</v>
      </c>
      <c r="B37" s="166" t="s">
        <v>174</v>
      </c>
      <c r="C37" s="180" t="s">
        <v>175</v>
      </c>
      <c r="D37" s="167" t="s">
        <v>122</v>
      </c>
      <c r="E37" s="168">
        <v>4</v>
      </c>
      <c r="F37" s="169"/>
      <c r="G37" s="170">
        <f>ROUND(E37*F37,2)</f>
        <v>0</v>
      </c>
      <c r="H37" s="157">
        <v>303.5</v>
      </c>
      <c r="I37" s="156">
        <f>ROUND(E37*H37,2)</f>
        <v>1214</v>
      </c>
      <c r="J37" s="157">
        <v>0</v>
      </c>
      <c r="K37" s="156">
        <f>ROUND(E37*J37,2)</f>
        <v>0</v>
      </c>
      <c r="L37" s="156">
        <v>21</v>
      </c>
      <c r="M37" s="156">
        <f>G37*(1+L37/100)</f>
        <v>0</v>
      </c>
      <c r="N37" s="156">
        <v>2.5999999999999999E-3</v>
      </c>
      <c r="O37" s="156">
        <f>ROUND(E37*N37,2)</f>
        <v>0.01</v>
      </c>
      <c r="P37" s="156">
        <v>0</v>
      </c>
      <c r="Q37" s="156">
        <f>ROUND(E37*P37,2)</f>
        <v>0</v>
      </c>
      <c r="R37" s="156" t="s">
        <v>176</v>
      </c>
      <c r="S37" s="156" t="s">
        <v>177</v>
      </c>
      <c r="T37" s="156" t="s">
        <v>177</v>
      </c>
      <c r="U37" s="156">
        <v>0</v>
      </c>
      <c r="V37" s="156">
        <f>ROUND(E37*U37,2)</f>
        <v>0</v>
      </c>
      <c r="W37" s="156"/>
      <c r="X37" s="156" t="s">
        <v>178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179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186" t="s">
        <v>300</v>
      </c>
      <c r="D38" s="184"/>
      <c r="E38" s="185">
        <v>4</v>
      </c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126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65">
        <v>15</v>
      </c>
      <c r="B39" s="166" t="s">
        <v>182</v>
      </c>
      <c r="C39" s="180" t="s">
        <v>183</v>
      </c>
      <c r="D39" s="167" t="s">
        <v>158</v>
      </c>
      <c r="E39" s="168">
        <v>8.6999999999999993</v>
      </c>
      <c r="F39" s="169"/>
      <c r="G39" s="170">
        <f>ROUND(E39*F39,2)</f>
        <v>0</v>
      </c>
      <c r="H39" s="157">
        <v>164</v>
      </c>
      <c r="I39" s="156">
        <f>ROUND(E39*H39,2)</f>
        <v>1426.8</v>
      </c>
      <c r="J39" s="157">
        <v>0</v>
      </c>
      <c r="K39" s="156">
        <f>ROUND(E39*J39,2)</f>
        <v>0</v>
      </c>
      <c r="L39" s="156">
        <v>21</v>
      </c>
      <c r="M39" s="156">
        <f>G39*(1+L39/100)</f>
        <v>0</v>
      </c>
      <c r="N39" s="156">
        <v>4.2000000000000002E-4</v>
      </c>
      <c r="O39" s="156">
        <f>ROUND(E39*N39,2)</f>
        <v>0</v>
      </c>
      <c r="P39" s="156">
        <v>0</v>
      </c>
      <c r="Q39" s="156">
        <f>ROUND(E39*P39,2)</f>
        <v>0</v>
      </c>
      <c r="R39" s="156" t="s">
        <v>176</v>
      </c>
      <c r="S39" s="156" t="s">
        <v>107</v>
      </c>
      <c r="T39" s="156" t="s">
        <v>107</v>
      </c>
      <c r="U39" s="156">
        <v>0</v>
      </c>
      <c r="V39" s="156">
        <f>ROUND(E39*U39,2)</f>
        <v>0</v>
      </c>
      <c r="W39" s="156"/>
      <c r="X39" s="156" t="s">
        <v>178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179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186" t="s">
        <v>301</v>
      </c>
      <c r="D40" s="184"/>
      <c r="E40" s="185">
        <v>8.6999999999999993</v>
      </c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126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5">
      <c r="A41" s="159" t="s">
        <v>102</v>
      </c>
      <c r="B41" s="160" t="s">
        <v>65</v>
      </c>
      <c r="C41" s="178" t="s">
        <v>66</v>
      </c>
      <c r="D41" s="161"/>
      <c r="E41" s="162"/>
      <c r="F41" s="163"/>
      <c r="G41" s="164">
        <f>SUMIF(AG42:AG59,"&lt;&gt;NOR",G42:G59)</f>
        <v>0</v>
      </c>
      <c r="H41" s="158"/>
      <c r="I41" s="158">
        <f>SUM(I42:I59)</f>
        <v>2984.09</v>
      </c>
      <c r="J41" s="158"/>
      <c r="K41" s="158">
        <f>SUM(K42:K59)</f>
        <v>27190.63</v>
      </c>
      <c r="L41" s="158"/>
      <c r="M41" s="158">
        <f>SUM(M42:M59)</f>
        <v>0</v>
      </c>
      <c r="N41" s="158"/>
      <c r="O41" s="158">
        <f>SUM(O42:O59)</f>
        <v>1.19</v>
      </c>
      <c r="P41" s="158"/>
      <c r="Q41" s="158">
        <f>SUM(Q42:Q59)</f>
        <v>0.28000000000000003</v>
      </c>
      <c r="R41" s="158"/>
      <c r="S41" s="158"/>
      <c r="T41" s="158"/>
      <c r="U41" s="158"/>
      <c r="V41" s="158">
        <f>SUM(V42:V59)</f>
        <v>52.17</v>
      </c>
      <c r="W41" s="158"/>
      <c r="X41" s="158"/>
      <c r="AG41" t="s">
        <v>103</v>
      </c>
    </row>
    <row r="42" spans="1:60" outlineLevel="1" x14ac:dyDescent="0.25">
      <c r="A42" s="165">
        <v>16</v>
      </c>
      <c r="B42" s="166" t="s">
        <v>203</v>
      </c>
      <c r="C42" s="180" t="s">
        <v>204</v>
      </c>
      <c r="D42" s="167" t="s">
        <v>131</v>
      </c>
      <c r="E42" s="168">
        <v>52.2</v>
      </c>
      <c r="F42" s="169"/>
      <c r="G42" s="170">
        <f>ROUND(E42*F42,2)</f>
        <v>0</v>
      </c>
      <c r="H42" s="157">
        <v>0.03</v>
      </c>
      <c r="I42" s="156">
        <f>ROUND(E42*H42,2)</f>
        <v>1.57</v>
      </c>
      <c r="J42" s="157">
        <v>63.07</v>
      </c>
      <c r="K42" s="156">
        <f>ROUND(E42*J42,2)</f>
        <v>3292.25</v>
      </c>
      <c r="L42" s="156">
        <v>21</v>
      </c>
      <c r="M42" s="156">
        <f>G42*(1+L42/100)</f>
        <v>0</v>
      </c>
      <c r="N42" s="156">
        <v>1.8380000000000001E-2</v>
      </c>
      <c r="O42" s="156">
        <f>ROUND(E42*N42,2)</f>
        <v>0.96</v>
      </c>
      <c r="P42" s="156">
        <v>0</v>
      </c>
      <c r="Q42" s="156">
        <f>ROUND(E42*P42,2)</f>
        <v>0</v>
      </c>
      <c r="R42" s="156"/>
      <c r="S42" s="156" t="s">
        <v>107</v>
      </c>
      <c r="T42" s="156" t="s">
        <v>107</v>
      </c>
      <c r="U42" s="156">
        <v>0.13</v>
      </c>
      <c r="V42" s="156">
        <f>ROUND(E42*U42,2)</f>
        <v>6.79</v>
      </c>
      <c r="W42" s="156"/>
      <c r="X42" s="156" t="s">
        <v>123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124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186" t="s">
        <v>302</v>
      </c>
      <c r="D43" s="184"/>
      <c r="E43" s="185">
        <v>52.2</v>
      </c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126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65">
        <v>17</v>
      </c>
      <c r="B44" s="166" t="s">
        <v>207</v>
      </c>
      <c r="C44" s="180" t="s">
        <v>208</v>
      </c>
      <c r="D44" s="167" t="s">
        <v>131</v>
      </c>
      <c r="E44" s="168">
        <v>52.2</v>
      </c>
      <c r="F44" s="169"/>
      <c r="G44" s="170">
        <f>ROUND(E44*F44,2)</f>
        <v>0</v>
      </c>
      <c r="H44" s="157">
        <v>25.02</v>
      </c>
      <c r="I44" s="156">
        <f>ROUND(E44*H44,2)</f>
        <v>1306.04</v>
      </c>
      <c r="J44" s="157">
        <v>2.48</v>
      </c>
      <c r="K44" s="156">
        <f>ROUND(E44*J44,2)</f>
        <v>129.46</v>
      </c>
      <c r="L44" s="156">
        <v>21</v>
      </c>
      <c r="M44" s="156">
        <f>G44*(1+L44/100)</f>
        <v>0</v>
      </c>
      <c r="N44" s="156">
        <v>8.4999999999999995E-4</v>
      </c>
      <c r="O44" s="156">
        <f>ROUND(E44*N44,2)</f>
        <v>0.04</v>
      </c>
      <c r="P44" s="156">
        <v>0</v>
      </c>
      <c r="Q44" s="156">
        <f>ROUND(E44*P44,2)</f>
        <v>0</v>
      </c>
      <c r="R44" s="156"/>
      <c r="S44" s="156" t="s">
        <v>107</v>
      </c>
      <c r="T44" s="156" t="s">
        <v>107</v>
      </c>
      <c r="U44" s="156">
        <v>6.0000000000000001E-3</v>
      </c>
      <c r="V44" s="156">
        <f>ROUND(E44*U44,2)</f>
        <v>0.31</v>
      </c>
      <c r="W44" s="156"/>
      <c r="X44" s="156" t="s">
        <v>123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124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186" t="s">
        <v>303</v>
      </c>
      <c r="D45" s="184"/>
      <c r="E45" s="185">
        <v>52.2</v>
      </c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126</v>
      </c>
      <c r="AH45" s="147">
        <v>5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65">
        <v>18</v>
      </c>
      <c r="B46" s="166" t="s">
        <v>210</v>
      </c>
      <c r="C46" s="180" t="s">
        <v>211</v>
      </c>
      <c r="D46" s="167" t="s">
        <v>131</v>
      </c>
      <c r="E46" s="168">
        <v>52.2</v>
      </c>
      <c r="F46" s="169"/>
      <c r="G46" s="170">
        <f>ROUND(E46*F46,2)</f>
        <v>0</v>
      </c>
      <c r="H46" s="157">
        <v>0</v>
      </c>
      <c r="I46" s="156">
        <f>ROUND(E46*H46,2)</f>
        <v>0</v>
      </c>
      <c r="J46" s="157">
        <v>51.5</v>
      </c>
      <c r="K46" s="156">
        <f>ROUND(E46*J46,2)</f>
        <v>2688.3</v>
      </c>
      <c r="L46" s="156">
        <v>21</v>
      </c>
      <c r="M46" s="156">
        <f>G46*(1+L46/100)</f>
        <v>0</v>
      </c>
      <c r="N46" s="156">
        <v>0</v>
      </c>
      <c r="O46" s="156">
        <f>ROUND(E46*N46,2)</f>
        <v>0</v>
      </c>
      <c r="P46" s="156">
        <v>0</v>
      </c>
      <c r="Q46" s="156">
        <f>ROUND(E46*P46,2)</f>
        <v>0</v>
      </c>
      <c r="R46" s="156"/>
      <c r="S46" s="156" t="s">
        <v>107</v>
      </c>
      <c r="T46" s="156" t="s">
        <v>107</v>
      </c>
      <c r="U46" s="156">
        <v>0.10199999999999999</v>
      </c>
      <c r="V46" s="156">
        <f>ROUND(E46*U46,2)</f>
        <v>5.32</v>
      </c>
      <c r="W46" s="156"/>
      <c r="X46" s="156" t="s">
        <v>123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124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186" t="s">
        <v>303</v>
      </c>
      <c r="D47" s="184"/>
      <c r="E47" s="185">
        <v>52.2</v>
      </c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126</v>
      </c>
      <c r="AH47" s="147">
        <v>5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65">
        <v>19</v>
      </c>
      <c r="B48" s="166" t="s">
        <v>212</v>
      </c>
      <c r="C48" s="180" t="s">
        <v>213</v>
      </c>
      <c r="D48" s="167" t="s">
        <v>131</v>
      </c>
      <c r="E48" s="168">
        <v>7.2</v>
      </c>
      <c r="F48" s="169"/>
      <c r="G48" s="170">
        <f>ROUND(E48*F48,2)</f>
        <v>0</v>
      </c>
      <c r="H48" s="157">
        <v>35.380000000000003</v>
      </c>
      <c r="I48" s="156">
        <f>ROUND(E48*H48,2)</f>
        <v>254.74</v>
      </c>
      <c r="J48" s="157">
        <v>73.12</v>
      </c>
      <c r="K48" s="156">
        <f>ROUND(E48*J48,2)</f>
        <v>526.46</v>
      </c>
      <c r="L48" s="156">
        <v>21</v>
      </c>
      <c r="M48" s="156">
        <f>G48*(1+L48/100)</f>
        <v>0</v>
      </c>
      <c r="N48" s="156">
        <v>1.2099999999999999E-3</v>
      </c>
      <c r="O48" s="156">
        <f>ROUND(E48*N48,2)</f>
        <v>0.01</v>
      </c>
      <c r="P48" s="156">
        <v>0</v>
      </c>
      <c r="Q48" s="156">
        <f>ROUND(E48*P48,2)</f>
        <v>0</v>
      </c>
      <c r="R48" s="156"/>
      <c r="S48" s="156" t="s">
        <v>107</v>
      </c>
      <c r="T48" s="156" t="s">
        <v>107</v>
      </c>
      <c r="U48" s="156">
        <v>0.17699999999999999</v>
      </c>
      <c r="V48" s="156">
        <f>ROUND(E48*U48,2)</f>
        <v>1.27</v>
      </c>
      <c r="W48" s="156"/>
      <c r="X48" s="156" t="s">
        <v>123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124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186" t="s">
        <v>304</v>
      </c>
      <c r="D49" s="184"/>
      <c r="E49" s="185">
        <v>7.2</v>
      </c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126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65">
        <v>20</v>
      </c>
      <c r="B50" s="166" t="s">
        <v>219</v>
      </c>
      <c r="C50" s="180" t="s">
        <v>220</v>
      </c>
      <c r="D50" s="167" t="s">
        <v>131</v>
      </c>
      <c r="E50" s="168">
        <v>52.2</v>
      </c>
      <c r="F50" s="169"/>
      <c r="G50" s="170">
        <f>ROUND(E50*F50,2)</f>
        <v>0</v>
      </c>
      <c r="H50" s="157">
        <v>20.09</v>
      </c>
      <c r="I50" s="156">
        <f>ROUND(E50*H50,2)</f>
        <v>1048.7</v>
      </c>
      <c r="J50" s="157">
        <v>124.41</v>
      </c>
      <c r="K50" s="156">
        <f>ROUND(E50*J50,2)</f>
        <v>6494.2</v>
      </c>
      <c r="L50" s="156">
        <v>21</v>
      </c>
      <c r="M50" s="156">
        <f>G50*(1+L50/100)</f>
        <v>0</v>
      </c>
      <c r="N50" s="156">
        <v>5.0000000000000002E-5</v>
      </c>
      <c r="O50" s="156">
        <f>ROUND(E50*N50,2)</f>
        <v>0</v>
      </c>
      <c r="P50" s="156">
        <v>0</v>
      </c>
      <c r="Q50" s="156">
        <f>ROUND(E50*P50,2)</f>
        <v>0</v>
      </c>
      <c r="R50" s="156"/>
      <c r="S50" s="156" t="s">
        <v>107</v>
      </c>
      <c r="T50" s="156" t="s">
        <v>107</v>
      </c>
      <c r="U50" s="156">
        <v>0.27100000000000002</v>
      </c>
      <c r="V50" s="156">
        <f>ROUND(E50*U50,2)</f>
        <v>14.15</v>
      </c>
      <c r="W50" s="156"/>
      <c r="X50" s="156" t="s">
        <v>123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124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186" t="s">
        <v>303</v>
      </c>
      <c r="D51" s="184"/>
      <c r="E51" s="185">
        <v>52.2</v>
      </c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126</v>
      </c>
      <c r="AH51" s="147">
        <v>5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65">
        <v>21</v>
      </c>
      <c r="B52" s="166" t="s">
        <v>221</v>
      </c>
      <c r="C52" s="180" t="s">
        <v>222</v>
      </c>
      <c r="D52" s="167" t="s">
        <v>158</v>
      </c>
      <c r="E52" s="168">
        <v>8</v>
      </c>
      <c r="F52" s="169"/>
      <c r="G52" s="170">
        <f>ROUND(E52*F52,2)</f>
        <v>0</v>
      </c>
      <c r="H52" s="157">
        <v>46.63</v>
      </c>
      <c r="I52" s="156">
        <f>ROUND(E52*H52,2)</f>
        <v>373.04</v>
      </c>
      <c r="J52" s="157">
        <v>101.87</v>
      </c>
      <c r="K52" s="156">
        <f>ROUND(E52*J52,2)</f>
        <v>814.96</v>
      </c>
      <c r="L52" s="156">
        <v>21</v>
      </c>
      <c r="M52" s="156">
        <f>G52*(1+L52/100)</f>
        <v>0</v>
      </c>
      <c r="N52" s="156">
        <v>2.1909999999999999E-2</v>
      </c>
      <c r="O52" s="156">
        <f>ROUND(E52*N52,2)</f>
        <v>0.18</v>
      </c>
      <c r="P52" s="156">
        <v>0</v>
      </c>
      <c r="Q52" s="156">
        <f>ROUND(E52*P52,2)</f>
        <v>0</v>
      </c>
      <c r="R52" s="156"/>
      <c r="S52" s="156" t="s">
        <v>107</v>
      </c>
      <c r="T52" s="156" t="s">
        <v>107</v>
      </c>
      <c r="U52" s="156">
        <v>0.20300000000000001</v>
      </c>
      <c r="V52" s="156">
        <f>ROUND(E52*U52,2)</f>
        <v>1.62</v>
      </c>
      <c r="W52" s="156"/>
      <c r="X52" s="156" t="s">
        <v>123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124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186" t="s">
        <v>305</v>
      </c>
      <c r="D53" s="184"/>
      <c r="E53" s="185">
        <v>8</v>
      </c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126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0.399999999999999" outlineLevel="1" x14ac:dyDescent="0.25">
      <c r="A54" s="165">
        <v>22</v>
      </c>
      <c r="B54" s="166" t="s">
        <v>225</v>
      </c>
      <c r="C54" s="180" t="s">
        <v>226</v>
      </c>
      <c r="D54" s="167" t="s">
        <v>158</v>
      </c>
      <c r="E54" s="168">
        <v>30</v>
      </c>
      <c r="F54" s="169"/>
      <c r="G54" s="170">
        <f>ROUND(E54*F54,2)</f>
        <v>0</v>
      </c>
      <c r="H54" s="157">
        <v>0</v>
      </c>
      <c r="I54" s="156">
        <f>ROUND(E54*H54,2)</f>
        <v>0</v>
      </c>
      <c r="J54" s="157">
        <v>312</v>
      </c>
      <c r="K54" s="156">
        <f>ROUND(E54*J54,2)</f>
        <v>9360</v>
      </c>
      <c r="L54" s="156">
        <v>21</v>
      </c>
      <c r="M54" s="156">
        <f>G54*(1+L54/100)</f>
        <v>0</v>
      </c>
      <c r="N54" s="156">
        <v>0</v>
      </c>
      <c r="O54" s="156">
        <f>ROUND(E54*N54,2)</f>
        <v>0</v>
      </c>
      <c r="P54" s="156">
        <v>0</v>
      </c>
      <c r="Q54" s="156">
        <f>ROUND(E54*P54,2)</f>
        <v>0</v>
      </c>
      <c r="R54" s="156"/>
      <c r="S54" s="156" t="s">
        <v>107</v>
      </c>
      <c r="T54" s="156" t="s">
        <v>108</v>
      </c>
      <c r="U54" s="156">
        <v>0.47</v>
      </c>
      <c r="V54" s="156">
        <f>ROUND(E54*U54,2)</f>
        <v>14.1</v>
      </c>
      <c r="W54" s="156"/>
      <c r="X54" s="156" t="s">
        <v>123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124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186" t="s">
        <v>306</v>
      </c>
      <c r="D55" s="184"/>
      <c r="E55" s="185">
        <v>10</v>
      </c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126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186" t="s">
        <v>307</v>
      </c>
      <c r="D56" s="184"/>
      <c r="E56" s="185">
        <v>10</v>
      </c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126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186" t="s">
        <v>308</v>
      </c>
      <c r="D57" s="184"/>
      <c r="E57" s="185">
        <v>10</v>
      </c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126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65">
        <v>23</v>
      </c>
      <c r="B58" s="166" t="s">
        <v>230</v>
      </c>
      <c r="C58" s="180" t="s">
        <v>231</v>
      </c>
      <c r="D58" s="167" t="s">
        <v>158</v>
      </c>
      <c r="E58" s="168">
        <v>30</v>
      </c>
      <c r="F58" s="169"/>
      <c r="G58" s="170">
        <f>ROUND(E58*F58,2)</f>
        <v>0</v>
      </c>
      <c r="H58" s="157">
        <v>0</v>
      </c>
      <c r="I58" s="156">
        <f>ROUND(E58*H58,2)</f>
        <v>0</v>
      </c>
      <c r="J58" s="157">
        <v>129.5</v>
      </c>
      <c r="K58" s="156">
        <f>ROUND(E58*J58,2)</f>
        <v>3885</v>
      </c>
      <c r="L58" s="156">
        <v>21</v>
      </c>
      <c r="M58" s="156">
        <f>G58*(1+L58/100)</f>
        <v>0</v>
      </c>
      <c r="N58" s="156">
        <v>0</v>
      </c>
      <c r="O58" s="156">
        <f>ROUND(E58*N58,2)</f>
        <v>0</v>
      </c>
      <c r="P58" s="156">
        <v>9.2499999999999995E-3</v>
      </c>
      <c r="Q58" s="156">
        <f>ROUND(E58*P58,2)</f>
        <v>0.28000000000000003</v>
      </c>
      <c r="R58" s="156"/>
      <c r="S58" s="156" t="s">
        <v>107</v>
      </c>
      <c r="T58" s="156" t="s">
        <v>232</v>
      </c>
      <c r="U58" s="156">
        <v>0.28699999999999998</v>
      </c>
      <c r="V58" s="156">
        <f>ROUND(E58*U58,2)</f>
        <v>8.61</v>
      </c>
      <c r="W58" s="156"/>
      <c r="X58" s="156" t="s">
        <v>123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124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186" t="s">
        <v>309</v>
      </c>
      <c r="D59" s="184"/>
      <c r="E59" s="185">
        <v>30</v>
      </c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126</v>
      </c>
      <c r="AH59" s="147">
        <v>5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6.4" x14ac:dyDescent="0.25">
      <c r="A60" s="159" t="s">
        <v>102</v>
      </c>
      <c r="B60" s="160" t="s">
        <v>67</v>
      </c>
      <c r="C60" s="178" t="s">
        <v>68</v>
      </c>
      <c r="D60" s="161"/>
      <c r="E60" s="162"/>
      <c r="F60" s="163"/>
      <c r="G60" s="164">
        <f>SUMIF(AG61:AG63,"&lt;&gt;NOR",G61:G63)</f>
        <v>0</v>
      </c>
      <c r="H60" s="158"/>
      <c r="I60" s="158">
        <f>SUM(I61:I63)</f>
        <v>37.58</v>
      </c>
      <c r="J60" s="158"/>
      <c r="K60" s="158">
        <f>SUM(K61:K63)</f>
        <v>3855.24</v>
      </c>
      <c r="L60" s="158"/>
      <c r="M60" s="158">
        <f>SUM(M61:M63)</f>
        <v>0</v>
      </c>
      <c r="N60" s="158"/>
      <c r="O60" s="158">
        <f>SUM(O61:O63)</f>
        <v>0</v>
      </c>
      <c r="P60" s="158"/>
      <c r="Q60" s="158">
        <f>SUM(Q61:Q63)</f>
        <v>0</v>
      </c>
      <c r="R60" s="158"/>
      <c r="S60" s="158"/>
      <c r="T60" s="158"/>
      <c r="U60" s="158"/>
      <c r="V60" s="158">
        <f>SUM(V61:V63)</f>
        <v>10.039999999999999</v>
      </c>
      <c r="W60" s="158"/>
      <c r="X60" s="158"/>
      <c r="AG60" t="s">
        <v>103</v>
      </c>
    </row>
    <row r="61" spans="1:60" outlineLevel="1" x14ac:dyDescent="0.25">
      <c r="A61" s="165">
        <v>24</v>
      </c>
      <c r="B61" s="166" t="s">
        <v>234</v>
      </c>
      <c r="C61" s="180" t="s">
        <v>235</v>
      </c>
      <c r="D61" s="167" t="s">
        <v>131</v>
      </c>
      <c r="E61" s="168">
        <v>26.1</v>
      </c>
      <c r="F61" s="169"/>
      <c r="G61" s="170">
        <f>ROUND(E61*F61,2)</f>
        <v>0</v>
      </c>
      <c r="H61" s="157">
        <v>1.44</v>
      </c>
      <c r="I61" s="156">
        <f>ROUND(E61*H61,2)</f>
        <v>37.58</v>
      </c>
      <c r="J61" s="157">
        <v>117.06</v>
      </c>
      <c r="K61" s="156">
        <f>ROUND(E61*J61,2)</f>
        <v>3055.27</v>
      </c>
      <c r="L61" s="156">
        <v>21</v>
      </c>
      <c r="M61" s="156">
        <f>G61*(1+L61/100)</f>
        <v>0</v>
      </c>
      <c r="N61" s="156">
        <v>4.0000000000000003E-5</v>
      </c>
      <c r="O61" s="156">
        <f>ROUND(E61*N61,2)</f>
        <v>0</v>
      </c>
      <c r="P61" s="156">
        <v>0</v>
      </c>
      <c r="Q61" s="156">
        <f>ROUND(E61*P61,2)</f>
        <v>0</v>
      </c>
      <c r="R61" s="156"/>
      <c r="S61" s="156" t="s">
        <v>107</v>
      </c>
      <c r="T61" s="156" t="s">
        <v>107</v>
      </c>
      <c r="U61" s="156">
        <v>0.308</v>
      </c>
      <c r="V61" s="156">
        <f>ROUND(E61*U61,2)</f>
        <v>8.0399999999999991</v>
      </c>
      <c r="W61" s="156"/>
      <c r="X61" s="156" t="s">
        <v>123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124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186" t="s">
        <v>310</v>
      </c>
      <c r="D62" s="184"/>
      <c r="E62" s="185">
        <v>26.1</v>
      </c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126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71">
        <v>25</v>
      </c>
      <c r="B63" s="172" t="s">
        <v>238</v>
      </c>
      <c r="C63" s="179" t="s">
        <v>239</v>
      </c>
      <c r="D63" s="173" t="s">
        <v>240</v>
      </c>
      <c r="E63" s="174">
        <v>2.1332599999999999</v>
      </c>
      <c r="F63" s="175"/>
      <c r="G63" s="176">
        <f>ROUND(E63*F63,2)</f>
        <v>0</v>
      </c>
      <c r="H63" s="157">
        <v>0</v>
      </c>
      <c r="I63" s="156">
        <f>ROUND(E63*H63,2)</f>
        <v>0</v>
      </c>
      <c r="J63" s="157">
        <v>375</v>
      </c>
      <c r="K63" s="156">
        <f>ROUND(E63*J63,2)</f>
        <v>799.97</v>
      </c>
      <c r="L63" s="156">
        <v>21</v>
      </c>
      <c r="M63" s="156">
        <f>G63*(1+L63/100)</f>
        <v>0</v>
      </c>
      <c r="N63" s="156">
        <v>0</v>
      </c>
      <c r="O63" s="156">
        <f>ROUND(E63*N63,2)</f>
        <v>0</v>
      </c>
      <c r="P63" s="156">
        <v>0</v>
      </c>
      <c r="Q63" s="156">
        <f>ROUND(E63*P63,2)</f>
        <v>0</v>
      </c>
      <c r="R63" s="156"/>
      <c r="S63" s="156" t="s">
        <v>107</v>
      </c>
      <c r="T63" s="156" t="s">
        <v>107</v>
      </c>
      <c r="U63" s="156">
        <v>0.9385</v>
      </c>
      <c r="V63" s="156">
        <f>ROUND(E63*U63,2)</f>
        <v>2</v>
      </c>
      <c r="W63" s="156"/>
      <c r="X63" s="156" t="s">
        <v>241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242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5">
      <c r="A64" s="159" t="s">
        <v>102</v>
      </c>
      <c r="B64" s="160" t="s">
        <v>69</v>
      </c>
      <c r="C64" s="178" t="s">
        <v>70</v>
      </c>
      <c r="D64" s="161"/>
      <c r="E64" s="162"/>
      <c r="F64" s="163"/>
      <c r="G64" s="164">
        <f>SUMIF(AG65:AG66,"&lt;&gt;NOR",G65:G66)</f>
        <v>0</v>
      </c>
      <c r="H64" s="158"/>
      <c r="I64" s="158">
        <f>SUM(I65:I66)</f>
        <v>0</v>
      </c>
      <c r="J64" s="158"/>
      <c r="K64" s="158">
        <f>SUM(K65:K66)</f>
        <v>1760.01</v>
      </c>
      <c r="L64" s="158"/>
      <c r="M64" s="158">
        <f>SUM(M65:M66)</f>
        <v>0</v>
      </c>
      <c r="N64" s="158"/>
      <c r="O64" s="158">
        <f>SUM(O65:O66)</f>
        <v>0</v>
      </c>
      <c r="P64" s="158"/>
      <c r="Q64" s="158">
        <f>SUM(Q65:Q66)</f>
        <v>1.08</v>
      </c>
      <c r="R64" s="158"/>
      <c r="S64" s="158"/>
      <c r="T64" s="158"/>
      <c r="U64" s="158"/>
      <c r="V64" s="158">
        <f>SUM(V65:V66)</f>
        <v>4.75</v>
      </c>
      <c r="W64" s="158"/>
      <c r="X64" s="158"/>
      <c r="AG64" t="s">
        <v>103</v>
      </c>
    </row>
    <row r="65" spans="1:60" outlineLevel="1" x14ac:dyDescent="0.25">
      <c r="A65" s="165">
        <v>26</v>
      </c>
      <c r="B65" s="166" t="s">
        <v>247</v>
      </c>
      <c r="C65" s="180" t="s">
        <v>248</v>
      </c>
      <c r="D65" s="167" t="s">
        <v>131</v>
      </c>
      <c r="E65" s="168">
        <v>12.18</v>
      </c>
      <c r="F65" s="169"/>
      <c r="G65" s="170">
        <f>ROUND(E65*F65,2)</f>
        <v>0</v>
      </c>
      <c r="H65" s="157">
        <v>0</v>
      </c>
      <c r="I65" s="156">
        <f>ROUND(E65*H65,2)</f>
        <v>0</v>
      </c>
      <c r="J65" s="157">
        <v>144.5</v>
      </c>
      <c r="K65" s="156">
        <f>ROUND(E65*J65,2)</f>
        <v>1760.01</v>
      </c>
      <c r="L65" s="156">
        <v>21</v>
      </c>
      <c r="M65" s="156">
        <f>G65*(1+L65/100)</f>
        <v>0</v>
      </c>
      <c r="N65" s="156">
        <v>0</v>
      </c>
      <c r="O65" s="156">
        <f>ROUND(E65*N65,2)</f>
        <v>0</v>
      </c>
      <c r="P65" s="156">
        <v>8.8999999999999996E-2</v>
      </c>
      <c r="Q65" s="156">
        <f>ROUND(E65*P65,2)</f>
        <v>1.08</v>
      </c>
      <c r="R65" s="156"/>
      <c r="S65" s="156" t="s">
        <v>107</v>
      </c>
      <c r="T65" s="156" t="s">
        <v>107</v>
      </c>
      <c r="U65" s="156">
        <v>0.39</v>
      </c>
      <c r="V65" s="156">
        <f>ROUND(E65*U65,2)</f>
        <v>4.75</v>
      </c>
      <c r="W65" s="156"/>
      <c r="X65" s="156" t="s">
        <v>123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124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186" t="s">
        <v>311</v>
      </c>
      <c r="D66" s="184"/>
      <c r="E66" s="185">
        <v>12.18</v>
      </c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7"/>
      <c r="Z66" s="147"/>
      <c r="AA66" s="147"/>
      <c r="AB66" s="147"/>
      <c r="AC66" s="147"/>
      <c r="AD66" s="147"/>
      <c r="AE66" s="147"/>
      <c r="AF66" s="147"/>
      <c r="AG66" s="147" t="s">
        <v>126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x14ac:dyDescent="0.25">
      <c r="A67" s="159" t="s">
        <v>102</v>
      </c>
      <c r="B67" s="160" t="s">
        <v>73</v>
      </c>
      <c r="C67" s="178" t="s">
        <v>74</v>
      </c>
      <c r="D67" s="161"/>
      <c r="E67" s="162"/>
      <c r="F67" s="163"/>
      <c r="G67" s="164">
        <f>SUMIF(AG68:AG74,"&lt;&gt;NOR",G68:G74)</f>
        <v>0</v>
      </c>
      <c r="H67" s="158"/>
      <c r="I67" s="158">
        <f>SUM(I68:I74)</f>
        <v>4.53</v>
      </c>
      <c r="J67" s="158"/>
      <c r="K67" s="158">
        <f>SUM(K68:K74)</f>
        <v>3421.32</v>
      </c>
      <c r="L67" s="158"/>
      <c r="M67" s="158">
        <f>SUM(M68:M74)</f>
        <v>0</v>
      </c>
      <c r="N67" s="158"/>
      <c r="O67" s="158">
        <f>SUM(O68:O74)</f>
        <v>0</v>
      </c>
      <c r="P67" s="158"/>
      <c r="Q67" s="158">
        <f>SUM(Q68:Q74)</f>
        <v>0</v>
      </c>
      <c r="R67" s="158"/>
      <c r="S67" s="158"/>
      <c r="T67" s="158"/>
      <c r="U67" s="158"/>
      <c r="V67" s="158">
        <f>SUM(V68:V74)</f>
        <v>445.34</v>
      </c>
      <c r="W67" s="158"/>
      <c r="X67" s="158"/>
      <c r="AG67" t="s">
        <v>103</v>
      </c>
    </row>
    <row r="68" spans="1:60" outlineLevel="1" x14ac:dyDescent="0.25">
      <c r="A68" s="171">
        <v>27</v>
      </c>
      <c r="B68" s="172" t="s">
        <v>266</v>
      </c>
      <c r="C68" s="179" t="s">
        <v>267</v>
      </c>
      <c r="D68" s="173" t="s">
        <v>240</v>
      </c>
      <c r="E68" s="174">
        <v>2.7230400000000001</v>
      </c>
      <c r="F68" s="175"/>
      <c r="G68" s="176">
        <f t="shared" ref="G68:G74" si="0">ROUND(E68*F68,2)</f>
        <v>0</v>
      </c>
      <c r="H68" s="157">
        <v>0</v>
      </c>
      <c r="I68" s="156">
        <f t="shared" ref="I68:I74" si="1">ROUND(E68*H68,2)</f>
        <v>0</v>
      </c>
      <c r="J68" s="157">
        <v>164.5</v>
      </c>
      <c r="K68" s="156">
        <f t="shared" ref="K68:K74" si="2">ROUND(E68*J68,2)</f>
        <v>447.94</v>
      </c>
      <c r="L68" s="156">
        <v>21</v>
      </c>
      <c r="M68" s="156">
        <f t="shared" ref="M68:M74" si="3">G68*(1+L68/100)</f>
        <v>0</v>
      </c>
      <c r="N68" s="156">
        <v>0</v>
      </c>
      <c r="O68" s="156">
        <f t="shared" ref="O68:O74" si="4">ROUND(E68*N68,2)</f>
        <v>0</v>
      </c>
      <c r="P68" s="156">
        <v>0</v>
      </c>
      <c r="Q68" s="156">
        <f t="shared" ref="Q68:Q74" si="5">ROUND(E68*P68,2)</f>
        <v>0</v>
      </c>
      <c r="R68" s="156"/>
      <c r="S68" s="156" t="s">
        <v>107</v>
      </c>
      <c r="T68" s="156" t="s">
        <v>107</v>
      </c>
      <c r="U68" s="156">
        <v>0.27700000000000002</v>
      </c>
      <c r="V68" s="156">
        <f t="shared" ref="V68:V74" si="6">ROUND(E68*U68,2)</f>
        <v>0.75</v>
      </c>
      <c r="W68" s="156"/>
      <c r="X68" s="156" t="s">
        <v>268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269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0.399999999999999" outlineLevel="1" x14ac:dyDescent="0.25">
      <c r="A69" s="171">
        <v>28</v>
      </c>
      <c r="B69" s="172" t="s">
        <v>270</v>
      </c>
      <c r="C69" s="179" t="s">
        <v>271</v>
      </c>
      <c r="D69" s="173" t="s">
        <v>240</v>
      </c>
      <c r="E69" s="174">
        <v>1.3615200000000001</v>
      </c>
      <c r="F69" s="175"/>
      <c r="G69" s="176">
        <f t="shared" si="0"/>
        <v>0</v>
      </c>
      <c r="H69" s="157">
        <v>0</v>
      </c>
      <c r="I69" s="156">
        <f t="shared" si="1"/>
        <v>0</v>
      </c>
      <c r="J69" s="157">
        <v>698</v>
      </c>
      <c r="K69" s="156">
        <f t="shared" si="2"/>
        <v>950.34</v>
      </c>
      <c r="L69" s="156">
        <v>21</v>
      </c>
      <c r="M69" s="156">
        <f t="shared" si="3"/>
        <v>0</v>
      </c>
      <c r="N69" s="156">
        <v>0</v>
      </c>
      <c r="O69" s="156">
        <f t="shared" si="4"/>
        <v>0</v>
      </c>
      <c r="P69" s="156">
        <v>0</v>
      </c>
      <c r="Q69" s="156">
        <f t="shared" si="5"/>
        <v>0</v>
      </c>
      <c r="R69" s="156"/>
      <c r="S69" s="156" t="s">
        <v>107</v>
      </c>
      <c r="T69" s="156" t="s">
        <v>107</v>
      </c>
      <c r="U69" s="156">
        <v>2.0670000000000002</v>
      </c>
      <c r="V69" s="156">
        <f t="shared" si="6"/>
        <v>2.81</v>
      </c>
      <c r="W69" s="156"/>
      <c r="X69" s="156" t="s">
        <v>268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269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71">
        <v>29</v>
      </c>
      <c r="B70" s="172" t="s">
        <v>272</v>
      </c>
      <c r="C70" s="179" t="s">
        <v>273</v>
      </c>
      <c r="D70" s="173" t="s">
        <v>240</v>
      </c>
      <c r="E70" s="174">
        <v>1.3615200000000001</v>
      </c>
      <c r="F70" s="175"/>
      <c r="G70" s="176">
        <f t="shared" si="0"/>
        <v>0</v>
      </c>
      <c r="H70" s="157">
        <v>0</v>
      </c>
      <c r="I70" s="156">
        <f t="shared" si="1"/>
        <v>0</v>
      </c>
      <c r="J70" s="157">
        <v>318</v>
      </c>
      <c r="K70" s="156">
        <f t="shared" si="2"/>
        <v>432.96</v>
      </c>
      <c r="L70" s="156">
        <v>21</v>
      </c>
      <c r="M70" s="156">
        <f t="shared" si="3"/>
        <v>0</v>
      </c>
      <c r="N70" s="156">
        <v>0</v>
      </c>
      <c r="O70" s="156">
        <f t="shared" si="4"/>
        <v>0</v>
      </c>
      <c r="P70" s="156">
        <v>0</v>
      </c>
      <c r="Q70" s="156">
        <f t="shared" si="5"/>
        <v>0</v>
      </c>
      <c r="R70" s="156"/>
      <c r="S70" s="156" t="s">
        <v>107</v>
      </c>
      <c r="T70" s="156" t="s">
        <v>107</v>
      </c>
      <c r="U70" s="156">
        <v>203.47200000000001</v>
      </c>
      <c r="V70" s="156">
        <f t="shared" si="6"/>
        <v>277.02999999999997</v>
      </c>
      <c r="W70" s="156"/>
      <c r="X70" s="156" t="s">
        <v>268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269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71">
        <v>30</v>
      </c>
      <c r="B71" s="172" t="s">
        <v>274</v>
      </c>
      <c r="C71" s="179" t="s">
        <v>275</v>
      </c>
      <c r="D71" s="173" t="s">
        <v>240</v>
      </c>
      <c r="E71" s="174">
        <v>10.892160000000001</v>
      </c>
      <c r="F71" s="175"/>
      <c r="G71" s="176">
        <f t="shared" si="0"/>
        <v>0</v>
      </c>
      <c r="H71" s="157">
        <v>0</v>
      </c>
      <c r="I71" s="156">
        <f t="shared" si="1"/>
        <v>0</v>
      </c>
      <c r="J71" s="157">
        <v>35.4</v>
      </c>
      <c r="K71" s="156">
        <f t="shared" si="2"/>
        <v>385.58</v>
      </c>
      <c r="L71" s="156">
        <v>21</v>
      </c>
      <c r="M71" s="156">
        <f t="shared" si="3"/>
        <v>0</v>
      </c>
      <c r="N71" s="156">
        <v>0</v>
      </c>
      <c r="O71" s="156">
        <f t="shared" si="4"/>
        <v>0</v>
      </c>
      <c r="P71" s="156">
        <v>0</v>
      </c>
      <c r="Q71" s="156">
        <f t="shared" si="5"/>
        <v>0</v>
      </c>
      <c r="R71" s="156"/>
      <c r="S71" s="156" t="s">
        <v>107</v>
      </c>
      <c r="T71" s="156" t="s">
        <v>107</v>
      </c>
      <c r="U71" s="156">
        <v>15.12</v>
      </c>
      <c r="V71" s="156">
        <f t="shared" si="6"/>
        <v>164.69</v>
      </c>
      <c r="W71" s="156"/>
      <c r="X71" s="156" t="s">
        <v>268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269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71">
        <v>31</v>
      </c>
      <c r="B72" s="172" t="s">
        <v>276</v>
      </c>
      <c r="C72" s="179" t="s">
        <v>277</v>
      </c>
      <c r="D72" s="173" t="s">
        <v>240</v>
      </c>
      <c r="E72" s="174">
        <v>1.3615200000000001</v>
      </c>
      <c r="F72" s="175"/>
      <c r="G72" s="176">
        <f t="shared" si="0"/>
        <v>0</v>
      </c>
      <c r="H72" s="157">
        <v>3.33</v>
      </c>
      <c r="I72" s="156">
        <f t="shared" si="1"/>
        <v>4.53</v>
      </c>
      <c r="J72" s="157">
        <v>325.67</v>
      </c>
      <c r="K72" s="156">
        <f t="shared" si="2"/>
        <v>443.41</v>
      </c>
      <c r="L72" s="156">
        <v>21</v>
      </c>
      <c r="M72" s="156">
        <f t="shared" si="3"/>
        <v>0</v>
      </c>
      <c r="N72" s="156">
        <v>0</v>
      </c>
      <c r="O72" s="156">
        <f t="shared" si="4"/>
        <v>0</v>
      </c>
      <c r="P72" s="156">
        <v>0</v>
      </c>
      <c r="Q72" s="156">
        <f t="shared" si="5"/>
        <v>0</v>
      </c>
      <c r="R72" s="156"/>
      <c r="S72" s="156" t="s">
        <v>107</v>
      </c>
      <c r="T72" s="156" t="s">
        <v>107</v>
      </c>
      <c r="U72" s="156">
        <v>4.2000000000000003E-2</v>
      </c>
      <c r="V72" s="156">
        <f t="shared" si="6"/>
        <v>0.06</v>
      </c>
      <c r="W72" s="156"/>
      <c r="X72" s="156" t="s">
        <v>268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269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71">
        <v>32</v>
      </c>
      <c r="B73" s="172" t="s">
        <v>278</v>
      </c>
      <c r="C73" s="179" t="s">
        <v>279</v>
      </c>
      <c r="D73" s="173" t="s">
        <v>240</v>
      </c>
      <c r="E73" s="174">
        <v>13.6152</v>
      </c>
      <c r="F73" s="175"/>
      <c r="G73" s="176">
        <f t="shared" si="0"/>
        <v>0</v>
      </c>
      <c r="H73" s="157">
        <v>0</v>
      </c>
      <c r="I73" s="156">
        <f t="shared" si="1"/>
        <v>0</v>
      </c>
      <c r="J73" s="157">
        <v>25.9</v>
      </c>
      <c r="K73" s="156">
        <f t="shared" si="2"/>
        <v>352.63</v>
      </c>
      <c r="L73" s="156">
        <v>21</v>
      </c>
      <c r="M73" s="156">
        <f t="shared" si="3"/>
        <v>0</v>
      </c>
      <c r="N73" s="156">
        <v>0</v>
      </c>
      <c r="O73" s="156">
        <f t="shared" si="4"/>
        <v>0</v>
      </c>
      <c r="P73" s="156">
        <v>0</v>
      </c>
      <c r="Q73" s="156">
        <f t="shared" si="5"/>
        <v>0</v>
      </c>
      <c r="R73" s="156"/>
      <c r="S73" s="156" t="s">
        <v>107</v>
      </c>
      <c r="T73" s="156" t="s">
        <v>107</v>
      </c>
      <c r="U73" s="156">
        <v>0</v>
      </c>
      <c r="V73" s="156">
        <f t="shared" si="6"/>
        <v>0</v>
      </c>
      <c r="W73" s="156"/>
      <c r="X73" s="156" t="s">
        <v>268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269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71">
        <v>33</v>
      </c>
      <c r="B74" s="172" t="s">
        <v>280</v>
      </c>
      <c r="C74" s="179" t="s">
        <v>281</v>
      </c>
      <c r="D74" s="173" t="s">
        <v>240</v>
      </c>
      <c r="E74" s="174">
        <v>1.3615200000000001</v>
      </c>
      <c r="F74" s="175"/>
      <c r="G74" s="176">
        <f t="shared" si="0"/>
        <v>0</v>
      </c>
      <c r="H74" s="157">
        <v>0</v>
      </c>
      <c r="I74" s="156">
        <f t="shared" si="1"/>
        <v>0</v>
      </c>
      <c r="J74" s="157">
        <v>300</v>
      </c>
      <c r="K74" s="156">
        <f t="shared" si="2"/>
        <v>408.46</v>
      </c>
      <c r="L74" s="156">
        <v>21</v>
      </c>
      <c r="M74" s="156">
        <f t="shared" si="3"/>
        <v>0</v>
      </c>
      <c r="N74" s="156">
        <v>0</v>
      </c>
      <c r="O74" s="156">
        <f t="shared" si="4"/>
        <v>0</v>
      </c>
      <c r="P74" s="156">
        <v>0</v>
      </c>
      <c r="Q74" s="156">
        <f t="shared" si="5"/>
        <v>0</v>
      </c>
      <c r="R74" s="156"/>
      <c r="S74" s="156" t="s">
        <v>232</v>
      </c>
      <c r="T74" s="156" t="s">
        <v>232</v>
      </c>
      <c r="U74" s="156">
        <v>0</v>
      </c>
      <c r="V74" s="156">
        <f t="shared" si="6"/>
        <v>0</v>
      </c>
      <c r="W74" s="156"/>
      <c r="X74" s="156" t="s">
        <v>268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269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x14ac:dyDescent="0.25">
      <c r="A75" s="159" t="s">
        <v>102</v>
      </c>
      <c r="B75" s="160" t="s">
        <v>76</v>
      </c>
      <c r="C75" s="178" t="s">
        <v>29</v>
      </c>
      <c r="D75" s="161"/>
      <c r="E75" s="162"/>
      <c r="F75" s="163"/>
      <c r="G75" s="164">
        <f>SUMIF(AG76:AG76,"&lt;&gt;NOR",G76:G76)</f>
        <v>0</v>
      </c>
      <c r="H75" s="158"/>
      <c r="I75" s="158">
        <f>SUM(I76:I76)</f>
        <v>0</v>
      </c>
      <c r="J75" s="158"/>
      <c r="K75" s="158">
        <f>SUM(K76:K76)</f>
        <v>1666.77</v>
      </c>
      <c r="L75" s="158"/>
      <c r="M75" s="158">
        <f>SUM(M76:M76)</f>
        <v>0</v>
      </c>
      <c r="N75" s="158"/>
      <c r="O75" s="158">
        <f>SUM(O76:O76)</f>
        <v>0</v>
      </c>
      <c r="P75" s="158"/>
      <c r="Q75" s="158">
        <f>SUM(Q76:Q76)</f>
        <v>0</v>
      </c>
      <c r="R75" s="158"/>
      <c r="S75" s="158"/>
      <c r="T75" s="158"/>
      <c r="U75" s="158"/>
      <c r="V75" s="158">
        <f>SUM(V76:V76)</f>
        <v>0</v>
      </c>
      <c r="W75" s="158"/>
      <c r="X75" s="158"/>
      <c r="AG75" t="s">
        <v>103</v>
      </c>
    </row>
    <row r="76" spans="1:60" outlineLevel="1" x14ac:dyDescent="0.25">
      <c r="A76" s="171">
        <v>34</v>
      </c>
      <c r="B76" s="172" t="s">
        <v>282</v>
      </c>
      <c r="C76" s="179" t="s">
        <v>283</v>
      </c>
      <c r="D76" s="173" t="s">
        <v>106</v>
      </c>
      <c r="E76" s="174">
        <v>1</v>
      </c>
      <c r="F76" s="175"/>
      <c r="G76" s="176">
        <f>ROUND(E76*F76,2)</f>
        <v>0</v>
      </c>
      <c r="H76" s="157">
        <v>0</v>
      </c>
      <c r="I76" s="156">
        <f>ROUND(E76*H76,2)</f>
        <v>0</v>
      </c>
      <c r="J76" s="157">
        <v>1666.77</v>
      </c>
      <c r="K76" s="156">
        <f>ROUND(E76*J76,2)</f>
        <v>1666.77</v>
      </c>
      <c r="L76" s="156">
        <v>21</v>
      </c>
      <c r="M76" s="156">
        <f>G76*(1+L76/100)</f>
        <v>0</v>
      </c>
      <c r="N76" s="156">
        <v>0</v>
      </c>
      <c r="O76" s="156">
        <f>ROUND(E76*N76,2)</f>
        <v>0</v>
      </c>
      <c r="P76" s="156">
        <v>0</v>
      </c>
      <c r="Q76" s="156">
        <f>ROUND(E76*P76,2)</f>
        <v>0</v>
      </c>
      <c r="R76" s="156"/>
      <c r="S76" s="156" t="s">
        <v>107</v>
      </c>
      <c r="T76" s="156" t="s">
        <v>108</v>
      </c>
      <c r="U76" s="156">
        <v>0</v>
      </c>
      <c r="V76" s="156">
        <f>ROUND(E76*U76,2)</f>
        <v>0</v>
      </c>
      <c r="W76" s="156"/>
      <c r="X76" s="156" t="s">
        <v>47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284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x14ac:dyDescent="0.25">
      <c r="A77" s="159" t="s">
        <v>102</v>
      </c>
      <c r="B77" s="160" t="s">
        <v>46</v>
      </c>
      <c r="C77" s="178" t="s">
        <v>30</v>
      </c>
      <c r="D77" s="161"/>
      <c r="E77" s="162"/>
      <c r="F77" s="163"/>
      <c r="G77" s="164">
        <f>SUMIF(AG78:AG78,"&lt;&gt;NOR",G78:G78)</f>
        <v>0</v>
      </c>
      <c r="H77" s="158"/>
      <c r="I77" s="158">
        <f>SUM(I78:I78)</f>
        <v>0</v>
      </c>
      <c r="J77" s="158"/>
      <c r="K77" s="158">
        <f>SUM(K78:K78)</f>
        <v>208.35</v>
      </c>
      <c r="L77" s="158"/>
      <c r="M77" s="158">
        <f>SUM(M78:M78)</f>
        <v>0</v>
      </c>
      <c r="N77" s="158"/>
      <c r="O77" s="158">
        <f>SUM(O78:O78)</f>
        <v>0</v>
      </c>
      <c r="P77" s="158"/>
      <c r="Q77" s="158">
        <f>SUM(Q78:Q78)</f>
        <v>0</v>
      </c>
      <c r="R77" s="158"/>
      <c r="S77" s="158"/>
      <c r="T77" s="158"/>
      <c r="U77" s="158"/>
      <c r="V77" s="158">
        <f>SUM(V78:V78)</f>
        <v>0</v>
      </c>
      <c r="W77" s="158"/>
      <c r="X77" s="158"/>
      <c r="AG77" t="s">
        <v>103</v>
      </c>
    </row>
    <row r="78" spans="1:60" outlineLevel="1" x14ac:dyDescent="0.25">
      <c r="A78" s="165">
        <v>35</v>
      </c>
      <c r="B78" s="166" t="s">
        <v>285</v>
      </c>
      <c r="C78" s="180" t="s">
        <v>286</v>
      </c>
      <c r="D78" s="167" t="s">
        <v>106</v>
      </c>
      <c r="E78" s="168">
        <v>1</v>
      </c>
      <c r="F78" s="169"/>
      <c r="G78" s="170">
        <f>ROUND(E78*F78,2)</f>
        <v>0</v>
      </c>
      <c r="H78" s="157">
        <v>0</v>
      </c>
      <c r="I78" s="156">
        <f>ROUND(E78*H78,2)</f>
        <v>0</v>
      </c>
      <c r="J78" s="157">
        <v>208.35</v>
      </c>
      <c r="K78" s="156">
        <f>ROUND(E78*J78,2)</f>
        <v>208.35</v>
      </c>
      <c r="L78" s="156">
        <v>21</v>
      </c>
      <c r="M78" s="156">
        <f>G78*(1+L78/100)</f>
        <v>0</v>
      </c>
      <c r="N78" s="156">
        <v>0</v>
      </c>
      <c r="O78" s="156">
        <f>ROUND(E78*N78,2)</f>
        <v>0</v>
      </c>
      <c r="P78" s="156">
        <v>0</v>
      </c>
      <c r="Q78" s="156">
        <f>ROUND(E78*P78,2)</f>
        <v>0</v>
      </c>
      <c r="R78" s="156"/>
      <c r="S78" s="156" t="s">
        <v>107</v>
      </c>
      <c r="T78" s="156" t="s">
        <v>108</v>
      </c>
      <c r="U78" s="156">
        <v>0</v>
      </c>
      <c r="V78" s="156">
        <f>ROUND(E78*U78,2)</f>
        <v>0</v>
      </c>
      <c r="W78" s="156"/>
      <c r="X78" s="156" t="s">
        <v>47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284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x14ac:dyDescent="0.25">
      <c r="A79" s="3"/>
      <c r="B79" s="4"/>
      <c r="C79" s="181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AE79">
        <v>15</v>
      </c>
      <c r="AF79">
        <v>21</v>
      </c>
      <c r="AG79" t="s">
        <v>89</v>
      </c>
    </row>
    <row r="80" spans="1:60" x14ac:dyDescent="0.25">
      <c r="A80" s="150"/>
      <c r="B80" s="151" t="s">
        <v>31</v>
      </c>
      <c r="C80" s="182"/>
      <c r="D80" s="152"/>
      <c r="E80" s="153"/>
      <c r="F80" s="153"/>
      <c r="G80" s="177">
        <f>G8+G15+G22+G41+G60+G64+G67+G75+G77</f>
        <v>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AE80">
        <f>SUMIF(L7:L78,AE79,G7:G78)</f>
        <v>0</v>
      </c>
      <c r="AF80">
        <f>SUMIF(L7:L78,AF79,G7:G78)</f>
        <v>0</v>
      </c>
      <c r="AG80" t="s">
        <v>116</v>
      </c>
    </row>
    <row r="81" spans="1:33" x14ac:dyDescent="0.25">
      <c r="A81" s="3"/>
      <c r="B81" s="4"/>
      <c r="C81" s="181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33" x14ac:dyDescent="0.25">
      <c r="A82" s="3"/>
      <c r="B82" s="4"/>
      <c r="C82" s="181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33" x14ac:dyDescent="0.25">
      <c r="A83" s="249" t="s">
        <v>117</v>
      </c>
      <c r="B83" s="249"/>
      <c r="C83" s="250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33" x14ac:dyDescent="0.25">
      <c r="A84" s="251"/>
      <c r="B84" s="252"/>
      <c r="C84" s="253"/>
      <c r="D84" s="252"/>
      <c r="E84" s="252"/>
      <c r="F84" s="252"/>
      <c r="G84" s="25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AG84" t="s">
        <v>118</v>
      </c>
    </row>
    <row r="85" spans="1:33" x14ac:dyDescent="0.25">
      <c r="A85" s="255"/>
      <c r="B85" s="256"/>
      <c r="C85" s="257"/>
      <c r="D85" s="256"/>
      <c r="E85" s="256"/>
      <c r="F85" s="256"/>
      <c r="G85" s="258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33" x14ac:dyDescent="0.25">
      <c r="A86" s="255"/>
      <c r="B86" s="256"/>
      <c r="C86" s="257"/>
      <c r="D86" s="256"/>
      <c r="E86" s="256"/>
      <c r="F86" s="256"/>
      <c r="G86" s="258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33" x14ac:dyDescent="0.25">
      <c r="A87" s="255"/>
      <c r="B87" s="256"/>
      <c r="C87" s="257"/>
      <c r="D87" s="256"/>
      <c r="E87" s="256"/>
      <c r="F87" s="256"/>
      <c r="G87" s="258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33" x14ac:dyDescent="0.25">
      <c r="A88" s="259"/>
      <c r="B88" s="260"/>
      <c r="C88" s="261"/>
      <c r="D88" s="260"/>
      <c r="E88" s="260"/>
      <c r="F88" s="260"/>
      <c r="G88" s="26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33" x14ac:dyDescent="0.25">
      <c r="A89" s="3"/>
      <c r="B89" s="4"/>
      <c r="C89" s="181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33" x14ac:dyDescent="0.25">
      <c r="C90" s="183"/>
      <c r="D90" s="10"/>
      <c r="AG90" t="s">
        <v>119</v>
      </c>
    </row>
    <row r="91" spans="1:33" x14ac:dyDescent="0.25">
      <c r="D91" s="10"/>
    </row>
    <row r="92" spans="1:33" x14ac:dyDescent="0.25">
      <c r="D92" s="10"/>
    </row>
    <row r="93" spans="1:33" x14ac:dyDescent="0.25">
      <c r="D93" s="10"/>
    </row>
    <row r="94" spans="1:33" x14ac:dyDescent="0.25">
      <c r="D94" s="10"/>
    </row>
    <row r="95" spans="1:33" x14ac:dyDescent="0.25">
      <c r="D95" s="10"/>
    </row>
    <row r="96" spans="1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84:G88"/>
    <mergeCell ref="A1:G1"/>
    <mergeCell ref="C2:G2"/>
    <mergeCell ref="C3:G3"/>
    <mergeCell ref="C4:G4"/>
    <mergeCell ref="A83:C83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52</vt:i4>
      </vt:variant>
    </vt:vector>
  </HeadingPairs>
  <TitlesOfParts>
    <vt:vector size="57" baseType="lpstr">
      <vt:lpstr>Stavba</vt:lpstr>
      <vt:lpstr>VzorPolozky</vt:lpstr>
      <vt:lpstr>513 Asever ON Pol</vt:lpstr>
      <vt:lpstr>513 Asever S Pol</vt:lpstr>
      <vt:lpstr>513 Asever S P1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'513 Asever ON Pol'!Názvy_tisku</vt:lpstr>
      <vt:lpstr>'513 Asever S P1'!Názvy_tisku</vt:lpstr>
      <vt:lpstr>'513 Asever S Pol'!Názvy_tisku</vt:lpstr>
      <vt:lpstr>oadresa</vt:lpstr>
      <vt:lpstr>Stavba!Objednatel</vt:lpstr>
      <vt:lpstr>Stavba!Objekt</vt:lpstr>
      <vt:lpstr>'513 Asever ON Pol'!Oblast_tisku</vt:lpstr>
      <vt:lpstr>'513 Asever S P1'!Oblast_tisku</vt:lpstr>
      <vt:lpstr>'513 Asever S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Janoušek Václav</dc:creator>
  <cp:lastModifiedBy>Jana Fillová</cp:lastModifiedBy>
  <cp:lastPrinted>2019-03-19T12:27:02Z</cp:lastPrinted>
  <dcterms:created xsi:type="dcterms:W3CDTF">2009-04-08T07:15:50Z</dcterms:created>
  <dcterms:modified xsi:type="dcterms:W3CDTF">2021-04-14T09:35:30Z</dcterms:modified>
</cp:coreProperties>
</file>