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Skarek\04. PřF\04_Přestavba místností 326 a 327 - A8\05_Výběr dodavatele\Technická dokumentace\D - Dokumentace objektu\Výkazy výměr\"/>
    </mc:Choice>
  </mc:AlternateContent>
  <bookViews>
    <workbookView xWindow="-120" yWindow="-120" windowWidth="25440" windowHeight="15390" tabRatio="806"/>
  </bookViews>
  <sheets>
    <sheet name="Krycí list" sheetId="1" r:id="rId1"/>
    <sheet name="Rekapitulace" sheetId="2" r:id="rId2"/>
    <sheet name="Položky" sheetId="3" r:id="rId3"/>
  </sheets>
  <definedNames>
    <definedName name="_xlnm._FilterDatabase" localSheetId="2" hidden="1">Položky!$A$41:$I$65</definedName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Rekapitulace!$G$23</definedName>
    <definedName name="Dodavka0" localSheetId="2">Položky!#REF!</definedName>
    <definedName name="Dodavka0">#REF!</definedName>
    <definedName name="HSV">Rekapitulace!$E$23</definedName>
    <definedName name="HSV0" localSheetId="2">Položky!#REF!</definedName>
    <definedName name="HSV0">#REF!</definedName>
    <definedName name="HZS">Rekapitulace!$I$23</definedName>
    <definedName name="HZS0" localSheetId="2">Položky!#REF!</definedName>
    <definedName name="HZS0">#REF!</definedName>
    <definedName name="JKSO">'Krycí list'!$F$4</definedName>
    <definedName name="MJ">'Krycí list'!$G$4</definedName>
    <definedName name="Mont">Rekapitulace!$H$23</definedName>
    <definedName name="Montaz0" localSheetId="2">Položky!#REF!</definedName>
    <definedName name="Montaz0">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Položky!$1:$5</definedName>
    <definedName name="_xlnm.Print_Titles" localSheetId="1">Rekapitulace!$1:$6</definedName>
    <definedName name="Objednatel">'Krycí list'!$C$8</definedName>
    <definedName name="_xlnm.Print_Area" localSheetId="0">'Krycí list'!$A$1:$G$35</definedName>
    <definedName name="_xlnm.Print_Area" localSheetId="2">Položky!$A$1:$G$66</definedName>
    <definedName name="_xlnm.Print_Area" localSheetId="1">Rekapitulace!$A$1:$I$29</definedName>
    <definedName name="PocetMJ">'Krycí list'!$G$7</definedName>
    <definedName name="Poznamka" localSheetId="2">'Krycí list'!#REF!</definedName>
    <definedName name="Poznamka">'Krycí list'!#REF!</definedName>
    <definedName name="Projektant">'Krycí list'!$C$7</definedName>
    <definedName name="PSV">Rekapitulace!$F$23</definedName>
    <definedName name="PSV0" localSheetId="2">Položky!#REF!</definedName>
    <definedName name="PSV0">#REF!</definedName>
    <definedName name="SloupecCC" localSheetId="2">Položky!#REF!</definedName>
    <definedName name="SloupecCC">#REF!</definedName>
    <definedName name="SloupecCisloPol" localSheetId="2">Položky!$B$5</definedName>
    <definedName name="SloupecCisloPol">#REF!</definedName>
    <definedName name="SloupecJC" localSheetId="2">Položky!#REF!</definedName>
    <definedName name="SloupecJC">#REF!</definedName>
    <definedName name="SloupecMJ" localSheetId="2">Položky!$D$5</definedName>
    <definedName name="SloupecMJ">#REF!</definedName>
    <definedName name="SloupecMnozstvi" localSheetId="2">Položky!$E$5</definedName>
    <definedName name="SloupecMnozstvi">#REF!</definedName>
    <definedName name="SloupecNazPol" localSheetId="2">Položky!$C$5</definedName>
    <definedName name="SloupecNazPol">#REF!</definedName>
    <definedName name="SloupecPC" localSheetId="2">Položky!$A$5</definedName>
    <definedName name="SloupecPC">#REF!</definedName>
    <definedName name="solver_lin" localSheetId="2">0</definedName>
    <definedName name="solver_num" localSheetId="2">0</definedName>
    <definedName name="solver_opt" localSheetId="2">Položky!#REF!</definedName>
    <definedName name="solver_typ" localSheetId="2">1</definedName>
    <definedName name="solver_val" localSheetId="2">0</definedName>
    <definedName name="Typ" localSheetId="2">Položky!#REF!</definedName>
    <definedName name="Typ">#REF!</definedName>
    <definedName name="VRN">Rekapitulace!$H$29</definedName>
    <definedName name="VRNKc">Rekapitulace!$E$28</definedName>
    <definedName name="VRNnazev">Rekapitulace!$A$28</definedName>
    <definedName name="VRNproc">Rekapitulace!$F$28</definedName>
    <definedName name="VRNzakl">Rekapitulace!$G$28</definedName>
    <definedName name="Z_3CA24D3E_B427_4F8E_BB17_F14DD9BCC02E_.wvu.PrintArea" localSheetId="0" hidden="1">'Krycí list'!$A$1:$G$35</definedName>
    <definedName name="Z_3CA24D3E_B427_4F8E_BB17_F14DD9BCC02E_.wvu.PrintArea" localSheetId="2" hidden="1">Položky!$A$1:$G$66</definedName>
    <definedName name="Z_3CA24D3E_B427_4F8E_BB17_F14DD9BCC02E_.wvu.PrintArea" localSheetId="1" hidden="1">Rekapitulace!$A$1:$I$29</definedName>
    <definedName name="Z_3CA24D3E_B427_4F8E_BB17_F14DD9BCC02E_.wvu.PrintTitles" localSheetId="2" hidden="1">Položky!$1:$5</definedName>
    <definedName name="Z_3CA24D3E_B427_4F8E_BB17_F14DD9BCC02E_.wvu.PrintTitles" localSheetId="1" hidden="1">Rekapitulace!$1:$6</definedName>
    <definedName name="Z_6F301773_E269_4C2B_89ED_D694982250C8_.wvu.PrintArea" localSheetId="0" hidden="1">'Krycí list'!$A$1:$G$35</definedName>
    <definedName name="Z_6F301773_E269_4C2B_89ED_D694982250C8_.wvu.PrintArea" localSheetId="2" hidden="1">Položky!$A$1:$G$66</definedName>
    <definedName name="Z_6F301773_E269_4C2B_89ED_D694982250C8_.wvu.PrintArea" localSheetId="1" hidden="1">Rekapitulace!$A$1:$I$29</definedName>
    <definedName name="Z_6F301773_E269_4C2B_89ED_D694982250C8_.wvu.PrintTitles" localSheetId="2" hidden="1">Položky!$1:$5</definedName>
    <definedName name="Z_6F301773_E269_4C2B_89ED_D694982250C8_.wvu.PrintTitles" localSheetId="1" hidden="1">Rekapitulace!$1:$6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/>
  <customWorkbookViews>
    <customWorkbookView name="Zbyněk Auer – osobní zobrazení" guid="{3CA24D3E-B427-4F8E-BB17-F14DD9BCC02E}" mergeInterval="0" personalView="1" maximized="1" xWindow="1912" yWindow="-8" windowWidth="1936" windowHeight="1056" tabRatio="806" activeSheetId="3"/>
    <customWorkbookView name="kolesova – osobní zobrazení" guid="{6F301773-E269-4C2B-89ED-D694982250C8}" mergeInterval="0" personalView="1" maximized="1" xWindow="1912" yWindow="-8" windowWidth="1936" windowHeight="1056" tabRatio="806" activeSheetId="3"/>
  </customWorkbookViews>
</workbook>
</file>

<file path=xl/calcChain.xml><?xml version="1.0" encoding="utf-8"?>
<calcChain xmlns="http://schemas.openxmlformats.org/spreadsheetml/2006/main">
  <c r="G28" i="2" l="1"/>
  <c r="I28" i="2"/>
  <c r="H29" i="2"/>
  <c r="B11" i="2" l="1"/>
  <c r="B10" i="2"/>
  <c r="B9" i="2"/>
  <c r="C57" i="3"/>
  <c r="G56" i="3"/>
  <c r="G55" i="3"/>
  <c r="G54" i="3"/>
  <c r="G51" i="3"/>
  <c r="G50" i="3"/>
  <c r="G49" i="3"/>
  <c r="G48" i="3"/>
  <c r="G47" i="3"/>
  <c r="C52" i="3"/>
  <c r="G46" i="3"/>
  <c r="G43" i="3"/>
  <c r="G37" i="3"/>
  <c r="G36" i="3"/>
  <c r="G35" i="3"/>
  <c r="G34" i="3"/>
  <c r="G32" i="3"/>
  <c r="G31" i="3"/>
  <c r="G29" i="3"/>
  <c r="G28" i="3"/>
  <c r="G26" i="3"/>
  <c r="G25" i="3"/>
  <c r="G24" i="3"/>
  <c r="G23" i="3"/>
  <c r="G21" i="3"/>
  <c r="G20" i="3"/>
  <c r="G18" i="3"/>
  <c r="G17" i="3"/>
  <c r="G16" i="3"/>
  <c r="G64" i="3"/>
  <c r="G39" i="3"/>
  <c r="G38" i="3"/>
  <c r="G33" i="3"/>
  <c r="G30" i="3"/>
  <c r="G57" i="3" l="1"/>
  <c r="F10" i="2" s="1"/>
  <c r="G52" i="3"/>
  <c r="F9" i="2" s="1"/>
  <c r="G27" i="3"/>
  <c r="G22" i="3"/>
  <c r="B8" i="2" l="1"/>
  <c r="C44" i="3"/>
  <c r="G42" i="3"/>
  <c r="G44" i="3" s="1"/>
  <c r="F8" i="2" l="1"/>
  <c r="G15" i="3" l="1"/>
  <c r="C40" i="3" l="1"/>
  <c r="B7" i="2" s="1"/>
  <c r="G19" i="3"/>
  <c r="G14" i="3"/>
  <c r="G40" i="3" s="1"/>
  <c r="F7" i="2" l="1"/>
  <c r="G63" i="3" l="1"/>
  <c r="G62" i="3"/>
  <c r="G61" i="3"/>
  <c r="G60" i="3"/>
  <c r="G59" i="3"/>
  <c r="G65" i="3" l="1"/>
  <c r="F11" i="2" s="1"/>
  <c r="C65" i="3"/>
  <c r="G23" i="2" l="1"/>
  <c r="C14" i="1" s="1"/>
  <c r="G8" i="1"/>
  <c r="F31" i="1"/>
  <c r="E23" i="2"/>
  <c r="C16" i="1" s="1"/>
  <c r="H23" i="2"/>
  <c r="C15" i="1" s="1"/>
  <c r="I23" i="2"/>
  <c r="C20" i="1" s="1"/>
  <c r="G22" i="1"/>
  <c r="G21" i="1" s="1"/>
  <c r="F23" i="2" l="1"/>
  <c r="C17" i="1" s="1"/>
  <c r="C18" i="1" s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<sst xmlns="http://schemas.openxmlformats.org/spreadsheetml/2006/main" count="269" uniqueCount="162">
  <si>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</si>
  <si>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</si>
  <si>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</si>
  <si>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</si>
  <si>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</si>
  <si>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</si>
  <si>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</si>
  <si>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</si>
  <si>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</si>
  <si>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</si>
  <si>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</si>
  <si>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</si>
  <si>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</si>
  <si>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</si>
  <si>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Subtech s.r.o.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</si>
  <si>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</si>
  <si>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</si>
  <si>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</si>
  <si>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</si>
  <si>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</si>
  <si>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</si>
  <si>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</si>
  <si>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</si>
  <si>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</si>
  <si>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</si>
  <si>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</si>
  <si>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</si>
  <si>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</si>
  <si>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</si>
  <si>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</si>
  <si>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</si>
  <si>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</si>
  <si>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</si>
  <si>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</si>
  <si>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</si>
  <si>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</si>
  <si>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</si>
  <si>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</si>
  <si>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</si>
  <si>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</si>
  <si>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</si>
  <si>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</si>
  <si>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</si>
  <si>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</si>
  <si>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</si>
  <si>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</si>
  <si>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</si>
  <si>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</si>
  <si>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</si>
  <si>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</si>
  <si>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</si>
  <si>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</si>
  <si>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</si>
  <si>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</si>
  <si>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</si>
  <si>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</si>
  <si>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</si>
  <si>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Kód</t>
  </si>
  <si>
    <t>Popis</t>
  </si>
  <si>
    <t>MJ</t>
  </si>
  <si>
    <t>Cena / MJ (Kč)</t>
  </si>
  <si>
    <t>Cena celkem (Kč)</t>
  </si>
  <si>
    <t>ks</t>
  </si>
  <si>
    <t>Celkem za</t>
  </si>
  <si>
    <t>sada</t>
  </si>
  <si>
    <t>bm</t>
  </si>
  <si>
    <t>hod</t>
  </si>
  <si>
    <t>vlastní</t>
  </si>
  <si>
    <t xml:space="preserve">1. Ceny jsou orientační a neobsahují DPH. </t>
  </si>
  <si>
    <t>2. Nejsou zahrnuty individuální možnosti dodavatele</t>
  </si>
  <si>
    <t>3. Veškeré konkretní typy materiálu a výrobků lze považovat pouze za příklady možného provedení z hlediska technických vlastností nikoli za návrh nebo použití uvedeného typu.</t>
  </si>
  <si>
    <t>4. Rozumí se, že v době výběrového řízení nebude projektová dokumentace nutně kompletní v každém detailu.Dodavatel doplní poskytnuté informace svými vlastními znalostmi a zkušenostmi tak, aby mohl připravit cenovou nabídku. Předpokládají se množstevní slevy dodavatelů.</t>
  </si>
  <si>
    <t>5. Pokud se ve výkazu výměr nebo v popisu materiálně technických standardů objeví odkaz na konkrétní obchodní firmu, název nebo specifické označení výrobku, neznamená to, že zadavatel požaduje ocenění tohoto konkrétního výrobku, ale uchazeč může nabídnout i jiné kvalitativně a technicky totožné nebo lepší řešení.</t>
  </si>
  <si>
    <t>6. VZT zařízení musí být dodáno minimálně ve standardu uvedeném v příloze Technické zprávy.</t>
  </si>
  <si>
    <t>7. Před realizací VZT zařízení musí být prověřena jeho velikost a možnosti osazení.</t>
  </si>
  <si>
    <t>Koordinace prací s navazujícími profesemi</t>
  </si>
  <si>
    <t>Zkušební provoz zařízení</t>
  </si>
  <si>
    <t>Zaškolení obsluhy</t>
  </si>
  <si>
    <t>Vnitrostaveništní doprava a přesuny</t>
  </si>
  <si>
    <t>Montážní mechanismy, plošiny, lešení</t>
  </si>
  <si>
    <t>Množství</t>
  </si>
  <si>
    <t>Ostatní</t>
  </si>
  <si>
    <t>Položkový rozpočet</t>
  </si>
  <si>
    <t>Ohebné Al potrubí; pro nízký tlak; DN 250; s tepelnou a hlukovou izololací z vrstvy minerální vaty 25 mm; parotěsná zábrana; vč. montáže</t>
  </si>
  <si>
    <t>m2</t>
  </si>
  <si>
    <t>Tepelná izolace 40 mm ze skelné vlny na Al fólii; role, připevnění na trny, přelepení spojů Al páskou; vč. montáže - prořez 30%</t>
  </si>
  <si>
    <t>Montážní materiál (těsnící a spojovací materiál)</t>
  </si>
  <si>
    <t>Zar.č.401E Větrání laboratoře a pracovny</t>
  </si>
  <si>
    <t>VZT jednotka ve venkovním provedení
Vp=3.000m3/h; Vo=600m3/h (EC motory)
ZZT-deskový rekuperátor, by-pass
vodní ohřev Qt=35,4kW
vodní chladič Qch=12,7kW
filtry: (přívod F7; odvod M5)
pružné manžety
bez MaR
vč. montáže</t>
  </si>
  <si>
    <t>Úprava místností 326 a 327 v pavilonu A8</t>
  </si>
  <si>
    <t>401E.01</t>
  </si>
  <si>
    <t>401E.02</t>
  </si>
  <si>
    <t>401E.03</t>
  </si>
  <si>
    <t>401E.04</t>
  </si>
  <si>
    <t>401E.05</t>
  </si>
  <si>
    <t>401E.06</t>
  </si>
  <si>
    <t>401E.07</t>
  </si>
  <si>
    <t>Kulisy 100x200/1000; provedení z pozinkového plechu a výplň z minerální plsti kryté netkanou kašírovanou textílií; vč. montáže</t>
  </si>
  <si>
    <t>401E.08</t>
  </si>
  <si>
    <t>Výfukový kus šikmý 200/550; ocranné síto vč. montáže</t>
  </si>
  <si>
    <t>401E.09</t>
  </si>
  <si>
    <t>401E.10</t>
  </si>
  <si>
    <t>401E.11</t>
  </si>
  <si>
    <t>Vířivý anemostat přívodní, čtvercová čelní deska 600/48 s nastavitelnými lamelami, vč. plenum boxu, vč. regulační klapky; napojení horizontální DN 250, RAL bude vyvzorkováno při realizaci stavby, vč. montáže</t>
  </si>
  <si>
    <t>Vířivý anemostat přívodní, čtvercová čelní deska 600/24 s nastavitelnými lamelami, vč. plenum boxu,  vč. regulační klapky; napojení horizontální DN 250, RAL bude vyvzorkováno při realizaci stavby, vč. montáže</t>
  </si>
  <si>
    <t>Vířivý anemostat přívodní, čtvercová čelní deska 300/8 s nastavitelnými lamelami, vč. plenum boxu,  vč. regulační klapky; napojení horizontální DN 160, RAL bude vyvzorkováno při realizaci stavby, vč. montáže</t>
  </si>
  <si>
    <t>401E.12</t>
  </si>
  <si>
    <t>Vířivý anemostat odvodní, čtvercová čelní deska 600/24 s nastavitelnými lamelami, vč. plenum boxu; napojení horizontální DN 250, RAL bude vyvzorkováno při realizaci stavby, vč. montáže</t>
  </si>
  <si>
    <t>401E.13</t>
  </si>
  <si>
    <t>401E.14</t>
  </si>
  <si>
    <t>Ohebné Al potrubí; pro nízký tlak; DN 200; s tepelnou a hlukovou izololací z vrstvy minerální vaty 25 mm; parotěsná zábrana; vč. montáže</t>
  </si>
  <si>
    <t>401E.15</t>
  </si>
  <si>
    <t>401E.16</t>
  </si>
  <si>
    <t>Ohebné Al potrubí; pro nízký tlak; DN 160; s tepelnou a hlukovou izololací z vrstvy minerální vaty 25 mm; parotěsná zábrana; vč. montáže</t>
  </si>
  <si>
    <t>401E.40.01</t>
  </si>
  <si>
    <t>401E.40.02</t>
  </si>
  <si>
    <t>401E.40.03</t>
  </si>
  <si>
    <t>Potrubí čtyřhranné sk.I z pozinkovaného plechu tloušťky min. 0,8 mm do obvodu 1890/30% tvar. dílů; včetně veškerého příslušenství a kotvícího systému, tř. těsnosti B dle EN 1507, včetně montáže; prořez 20%</t>
  </si>
  <si>
    <t>Potrubí čtyřhranné sk.I z pozinkovaného plechu tloušťky min. 0,8 mm do obvodu 2630/30% tvar. dílů; včetně veškerého příslušenství a kotvícího systému, tř. těsnosti B dle EN 1507, včetně montáže; prořez 20%</t>
  </si>
  <si>
    <t>Potrubí čtyřhranné sk.I z pozinkovaného plechu tloušťky min. 0,8 mm do obvodu 1500/40% tvar. dílů; včetně veškerého příslušenství a kotvícího systému, tř. těsnosti B dle EN 1507, včetně montáže; prořez 20%</t>
  </si>
  <si>
    <t>401E.41.01</t>
  </si>
  <si>
    <t>SPIRO potrubí DN 400/100% tvar. dílů; vč. spojek a tvarovek; pozinovaný plech, tř. těsnosti C, včetně montáže; prořez 20%</t>
  </si>
  <si>
    <t>SPIRO potrubí DN 315/100% tvar. dílů; vč. spojek a tvarovek; pozinovaný plech, tř. těsnosti C, včetně montáže; prořez 20%</t>
  </si>
  <si>
    <t>401E.41.02</t>
  </si>
  <si>
    <t>401E.41.03</t>
  </si>
  <si>
    <t>SPIRO potrubí DN 250/0% tvar. dílů; vč. spojek a tvarovek; pozinovaný plech, tř. těsnosti C, včetně montáže; prořez 20%</t>
  </si>
  <si>
    <t>401E.41.04</t>
  </si>
  <si>
    <t>SPIRO potrubí DN 200/20% tvar. dílů; vč. spojek a tvarovek; pozinovaný plech, tř. těsnosti C, včetně montáže; prořez 20%</t>
  </si>
  <si>
    <t>401E.41.05</t>
  </si>
  <si>
    <t>SPIRO potrubí DN 125/20% tvar. dílů; vč. spojek a tvarovek; pozinovaný plech, tř. těsnosti C, včetně montáže; prořez 20%</t>
  </si>
  <si>
    <t>401E.42.01</t>
  </si>
  <si>
    <t>Tepelná izolace 80 mm ze skelné vlny na Al fólii; role, připevnění na trny, přelepení spojů Al páskou; vč. oplechování tl. 0,8mm;vč. montáže - prořez 30%</t>
  </si>
  <si>
    <t>401E.42.02</t>
  </si>
  <si>
    <t>Zar.č.402 Chlazení místností</t>
  </si>
  <si>
    <t>402.12</t>
  </si>
  <si>
    <t xml:space="preserve">Kazetový fan-coil, 2-trubkový, 575x575, výška 275
Qch=2,7kW; voda 6/12°C
dekorační panel 670x670, nástěnný ovladač
vč. montáže </t>
  </si>
  <si>
    <t>Zar.č.406 Odtah od digestoří</t>
  </si>
  <si>
    <t>406.18</t>
  </si>
  <si>
    <t>406.19</t>
  </si>
  <si>
    <t>406.20</t>
  </si>
  <si>
    <t>406.21</t>
  </si>
  <si>
    <t>406.22</t>
  </si>
  <si>
    <t>Plastové potrubí PP (chemicky odolné) DN 250/30% tvar. dílů; vč. spojek a tvarovek, spoje na hrdla, včetně montáže; prořez 20%</t>
  </si>
  <si>
    <t>406.23</t>
  </si>
  <si>
    <t>Ohebné hadice PP (chemicky odolné) DN 250 
včetně montáže</t>
  </si>
  <si>
    <t xml:space="preserve">Plastový ventilátor PP/PE (kyselinovzdorný), FM dodávka MaR
Vo=1.300m3/h; pext=260
příslušenství: tlumící vložky DN 250 2ks, nerezové spony 4ks, kryt motoru, izolátory chvění, třífázový motor vybavení PTC termistorem, kovová stolička, výfukový kus, zpětná klapka  
vč. montáže </t>
  </si>
  <si>
    <t>Zar.č.407 Odtah od skříněk</t>
  </si>
  <si>
    <t>407.05</t>
  </si>
  <si>
    <t xml:space="preserve">Plastový ventilátor PP/PE (kyselinovzdorný), FM dodávka MaR
Vo=100m3/h; pext=150
příslušenství: tlumící vložky DN 125 2ks, nerezové spony 4ks, kryt motoru, izolátory chvění, třífázový motor vybavení PTC termistorem, kovová stolička, výfukový kus, zpětná klapka  
vč. montáže </t>
  </si>
  <si>
    <t>407.06</t>
  </si>
  <si>
    <t>407.07</t>
  </si>
  <si>
    <t>Plastové potrubí PP (chemicky odolné) DN75/30% tvar. dílů; vč. spojek a tvarovek, spoje na hrdla, včetně montáže; prořez 20%</t>
  </si>
  <si>
    <t>Ohebné hadice PP (chemicky odolné) DN 75 
včetně montáže</t>
  </si>
  <si>
    <t xml:space="preserve">Kazetový fan-coil, 2-trubkový, 575x575, výška 275
Qch=5,2kW; voda 6/12°C
dekorační panel 670x670, nástěnný ovladač
vč. montáže </t>
  </si>
  <si>
    <t>Regulátor variabilního průtoku vzduchu DN400; pracovní rozsah 0,2-6,0 m/s; se servopohonem 24V (regulace 0-10V); s izolací; vč. montáže</t>
  </si>
  <si>
    <t>Regulátor variabilního průtoku vzduchu DN200; pracovní rozsah 0,2-6,0 m/s; se servopohonem 24V (regulace 0-10V); s izolací; vč. montáže</t>
  </si>
  <si>
    <t>Vířivý anemostat ododní, čtvercová čelní deska 300/8 s nastavitelnými lamelami, vč. plenum boxu; napojení horizontální DN 160, RAL bude vyvzorkováno při realizaci stavby, vč. montáže</t>
  </si>
  <si>
    <t>Kulisy 100x500/1500; provedení z pozinkového plechu a výplň z minerální plsti kryté netkanou kašírovanou textílií; vč. montáže</t>
  </si>
  <si>
    <t>UKB G - 116 pavilon A</t>
  </si>
  <si>
    <t>Úprava místností 326 a 327</t>
  </si>
  <si>
    <t>Regulátor konstantního průtoku vzduchu DN200; s izolací; vč. montáže</t>
  </si>
  <si>
    <t>Regulátor konstantního průtoku vzduchu DN125; s izolací; vč.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</si>
</sst>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dd/\ mmm/"/>
    <numFmt numFmtId="165" formatCode="dd/mm/yy"/>
    <numFmt numFmtId="166" formatCode="#,##0&quot; Kč&quot;"/>
    <numFmt numFmtId="167" formatCode="0.0"/>
    <numFmt numFmtId="168" formatCode="d/mm"/>
    <numFmt numFmtId="169" formatCode="#,##0\ "/>
    <numFmt numFmtId="170" formatCode="#,##0.0"/>
  </numFmts>
  <fonts count="28" x14ac:knownFonts="1"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</font>
    <font>
      <b/>
      <sz val="2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</font>
    <font>
      <sz val="10"/>
      <color rgb="FFFF0000"/>
      <name val="Arial CE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8"/>
      <color rgb="FF0000FF"/>
      <name val="Arial"/>
      <family val="2"/>
      <charset val="238"/>
    </font>
    <font>
      <sz val="8"/>
      <color rgb="FF0000FF"/>
      <name val="Arial CE"/>
      <family val="2"/>
      <charset val="238"/>
    </font>
    <font>
      <sz val="10"/>
      <color rgb="FF0000FF"/>
      <name val="Arial CE"/>
      <family val="2"/>
      <charset val="238"/>
    </font>
    <font>
      <sz val="8"/>
      <name val="Arial CE"/>
      <charset val="238"/>
    </font>
    <font>
      <sz val="12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7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170" fontId="8" fillId="0" borderId="0" applyAlignment="0">
      <alignment horizontal="right" wrapText="1"/>
    </xf>
    <xf numFmtId="4" fontId="8" fillId="0" borderId="0" applyBorder="0" applyAlignment="0">
      <alignment horizontal="right" wrapText="1"/>
    </xf>
    <xf numFmtId="0" fontId="8" fillId="0" borderId="0">
      <alignment horizontal="right" wrapText="1"/>
    </xf>
    <xf numFmtId="169" fontId="8" fillId="0" borderId="0" applyFont="0" applyFill="0" applyBorder="0">
      <alignment horizontal="right" vertical="center"/>
    </xf>
    <xf numFmtId="0" fontId="5" fillId="0" borderId="0">
      <alignment horizontal="center" vertical="center" wrapText="1"/>
    </xf>
    <xf numFmtId="0" fontId="16" fillId="0" borderId="0">
      <alignment horizontal="left"/>
    </xf>
    <xf numFmtId="0" fontId="18" fillId="0" borderId="0"/>
    <xf numFmtId="169" fontId="1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2" fillId="0" borderId="0"/>
    <xf numFmtId="0" fontId="1" fillId="0" borderId="1">
      <alignment horizontal="center" vertical="center" wrapText="1"/>
    </xf>
    <xf numFmtId="168" fontId="15" fillId="0" borderId="0">
      <alignment horizontal="center" vertical="center"/>
    </xf>
    <xf numFmtId="169" fontId="15" fillId="0" borderId="0">
      <alignment vertical="center"/>
    </xf>
    <xf numFmtId="170" fontId="5" fillId="0" borderId="0" applyAlignment="0">
      <alignment horizontal="right" wrapText="1"/>
    </xf>
    <xf numFmtId="4" fontId="5" fillId="0" borderId="0" applyBorder="0" applyAlignment="0">
      <alignment horizontal="right" wrapText="1"/>
    </xf>
    <xf numFmtId="0" fontId="5" fillId="0" borderId="0">
      <alignment horizontal="right" wrapText="1"/>
    </xf>
    <xf numFmtId="169" fontId="5" fillId="0" borderId="0" applyFont="0" applyBorder="0">
      <alignment horizontal="right" vertical="center"/>
    </xf>
    <xf numFmtId="0" fontId="1" fillId="0" borderId="0">
      <alignment horizontal="center" vertical="center" wrapText="1"/>
    </xf>
    <xf numFmtId="0" fontId="19" fillId="0" borderId="1">
      <alignment horizontal="center" vertical="center" wrapText="1"/>
    </xf>
    <xf numFmtId="168" fontId="8" fillId="0" borderId="0">
      <alignment horizontal="center"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0" fontId="12" fillId="0" borderId="0"/>
    <xf numFmtId="169" fontId="15" fillId="0" borderId="0">
      <alignment vertical="center"/>
    </xf>
    <xf numFmtId="0" fontId="27" fillId="0" borderId="0"/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  <xf numFmtId="169" fontId="15" fillId="0" borderId="0">
      <alignment vertical="center"/>
    </xf>
  </cellStyleXfs>
  <cellXfs count="2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3" fillId="2" borderId="6" xfId="0" applyNumberFormat="1" applyFont="1" applyFill="1" applyBorder="1"/>
    <xf numFmtId="49" fontId="0" fillId="2" borderId="7" xfId="0" applyNumberFormat="1" applyFill="1" applyBorder="1"/>
    <xf numFmtId="0" fontId="4" fillId="2" borderId="0" xfId="0" applyFont="1" applyFill="1"/>
    <xf numFmtId="0" fontId="0" fillId="2" borderId="0" xfId="0" applyFill="1"/>
    <xf numFmtId="0" fontId="0" fillId="0" borderId="8" xfId="0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0" borderId="12" xfId="0" applyBorder="1"/>
    <xf numFmtId="0" fontId="0" fillId="0" borderId="13" xfId="0" applyBorder="1"/>
    <xf numFmtId="49" fontId="0" fillId="0" borderId="14" xfId="0" applyNumberFormat="1" applyBorder="1" applyAlignment="1">
      <alignment horizontal="left"/>
    </xf>
    <xf numFmtId="0" fontId="0" fillId="0" borderId="9" xfId="0" applyBorder="1"/>
    <xf numFmtId="0" fontId="0" fillId="0" borderId="11" xfId="0" applyBorder="1"/>
    <xf numFmtId="3" fontId="0" fillId="0" borderId="13" xfId="0" applyNumberForma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6" xfId="0" applyBorder="1"/>
    <xf numFmtId="0" fontId="0" fillId="0" borderId="14" xfId="0" applyBorder="1"/>
    <xf numFmtId="3" fontId="0" fillId="0" borderId="0" xfId="0" applyNumberFormat="1"/>
    <xf numFmtId="0" fontId="6" fillId="0" borderId="19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3" fontId="0" fillId="0" borderId="24" xfId="0" applyNumberFormat="1" applyBorder="1"/>
    <xf numFmtId="0" fontId="0" fillId="0" borderId="25" xfId="0" applyBorder="1"/>
    <xf numFmtId="3" fontId="0" fillId="0" borderId="26" xfId="0" applyNumberFormat="1" applyBorder="1"/>
    <xf numFmtId="0" fontId="0" fillId="0" borderId="27" xfId="0" applyBorder="1"/>
    <xf numFmtId="164" fontId="0" fillId="0" borderId="22" xfId="0" applyNumberFormat="1" applyBorder="1"/>
    <xf numFmtId="3" fontId="0" fillId="0" borderId="16" xfId="0" applyNumberFormat="1" applyBorder="1"/>
    <xf numFmtId="0" fontId="0" fillId="0" borderId="28" xfId="0" applyBorder="1"/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0" fontId="0" fillId="0" borderId="34" xfId="0" applyBorder="1"/>
    <xf numFmtId="0" fontId="0" fillId="0" borderId="0" xfId="0" applyAlignment="1">
      <alignment horizontal="right"/>
    </xf>
    <xf numFmtId="165" fontId="0" fillId="0" borderId="0" xfId="0" applyNumberFormat="1"/>
    <xf numFmtId="0" fontId="0" fillId="0" borderId="12" xfId="0" applyBorder="1" applyAlignment="1">
      <alignment horizontal="right"/>
    </xf>
    <xf numFmtId="166" fontId="0" fillId="0" borderId="16" xfId="0" applyNumberFormat="1" applyBorder="1"/>
    <xf numFmtId="166" fontId="0" fillId="0" borderId="0" xfId="0" applyNumberFormat="1"/>
    <xf numFmtId="0" fontId="7" fillId="0" borderId="31" xfId="0" applyFont="1" applyBorder="1"/>
    <xf numFmtId="0" fontId="7" fillId="0" borderId="32" xfId="0" applyFont="1" applyBorder="1"/>
    <xf numFmtId="0" fontId="7" fillId="0" borderId="35" xfId="0" applyFont="1" applyBorder="1"/>
    <xf numFmtId="166" fontId="7" fillId="0" borderId="32" xfId="0" applyNumberFormat="1" applyFont="1" applyBorder="1"/>
    <xf numFmtId="0" fontId="7" fillId="0" borderId="36" xfId="0" applyFont="1" applyBorder="1"/>
    <xf numFmtId="0" fontId="7" fillId="0" borderId="0" xfId="0" applyFont="1"/>
    <xf numFmtId="0" fontId="4" fillId="0" borderId="37" xfId="65" applyFont="1" applyBorder="1"/>
    <xf numFmtId="0" fontId="12" fillId="0" borderId="37" xfId="65" applyBorder="1"/>
    <xf numFmtId="0" fontId="12" fillId="0" borderId="37" xfId="65" applyBorder="1" applyAlignment="1">
      <alignment horizontal="right"/>
    </xf>
    <xf numFmtId="0" fontId="0" fillId="0" borderId="37" xfId="65" applyFont="1" applyBorder="1"/>
    <xf numFmtId="0" fontId="0" fillId="0" borderId="37" xfId="0" applyBorder="1" applyAlignment="1">
      <alignment horizontal="left"/>
    </xf>
    <xf numFmtId="0" fontId="0" fillId="0" borderId="38" xfId="0" applyBorder="1"/>
    <xf numFmtId="0" fontId="4" fillId="0" borderId="39" xfId="65" applyFont="1" applyBorder="1"/>
    <xf numFmtId="0" fontId="12" fillId="0" borderId="39" xfId="65" applyBorder="1"/>
    <xf numFmtId="0" fontId="12" fillId="0" borderId="39" xfId="65" applyBorder="1" applyAlignment="1">
      <alignment horizontal="right"/>
    </xf>
    <xf numFmtId="49" fontId="6" fillId="0" borderId="19" xfId="0" applyNumberFormat="1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40" xfId="0" applyFont="1" applyBorder="1"/>
    <xf numFmtId="0" fontId="6" fillId="0" borderId="41" xfId="0" applyFont="1" applyBorder="1"/>
    <xf numFmtId="0" fontId="6" fillId="0" borderId="42" xfId="0" applyFont="1" applyBorder="1"/>
    <xf numFmtId="49" fontId="8" fillId="0" borderId="6" xfId="0" applyNumberFormat="1" applyFont="1" applyBorder="1"/>
    <xf numFmtId="0" fontId="8" fillId="0" borderId="0" xfId="0" applyFont="1"/>
    <xf numFmtId="3" fontId="0" fillId="0" borderId="8" xfId="0" applyNumberFormat="1" applyBorder="1"/>
    <xf numFmtId="3" fontId="0" fillId="0" borderId="7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0" fontId="6" fillId="0" borderId="19" xfId="0" applyFont="1" applyBorder="1"/>
    <xf numFmtId="3" fontId="6" fillId="0" borderId="21" xfId="0" applyNumberFormat="1" applyFont="1" applyBorder="1"/>
    <xf numFmtId="3" fontId="6" fillId="0" borderId="40" xfId="0" applyNumberFormat="1" applyFont="1" applyBorder="1"/>
    <xf numFmtId="3" fontId="6" fillId="0" borderId="41" xfId="0" applyNumberFormat="1" applyFont="1" applyBorder="1"/>
    <xf numFmtId="3" fontId="6" fillId="0" borderId="42" xfId="0" applyNumberFormat="1" applyFont="1" applyBorder="1"/>
    <xf numFmtId="0" fontId="6" fillId="0" borderId="0" xfId="0" applyFont="1"/>
    <xf numFmtId="0" fontId="6" fillId="0" borderId="25" xfId="0" applyFont="1" applyBorder="1"/>
    <xf numFmtId="0" fontId="6" fillId="0" borderId="26" xfId="0" applyFont="1" applyBorder="1"/>
    <xf numFmtId="0" fontId="0" fillId="0" borderId="45" xfId="0" applyBorder="1"/>
    <xf numFmtId="0" fontId="6" fillId="0" borderId="46" xfId="0" applyFont="1" applyBorder="1" applyAlignment="1">
      <alignment horizontal="right"/>
    </xf>
    <xf numFmtId="0" fontId="6" fillId="0" borderId="26" xfId="0" applyFont="1" applyBorder="1" applyAlignment="1">
      <alignment horizontal="right"/>
    </xf>
    <xf numFmtId="0" fontId="6" fillId="0" borderId="27" xfId="0" applyFont="1" applyBorder="1" applyAlignment="1">
      <alignment horizontal="center"/>
    </xf>
    <xf numFmtId="4" fontId="5" fillId="0" borderId="26" xfId="0" applyNumberFormat="1" applyFont="1" applyBorder="1" applyAlignment="1">
      <alignment horizontal="right"/>
    </xf>
    <xf numFmtId="4" fontId="5" fillId="0" borderId="45" xfId="0" applyNumberFormat="1" applyFont="1" applyBorder="1" applyAlignment="1">
      <alignment horizontal="right"/>
    </xf>
    <xf numFmtId="0" fontId="0" fillId="0" borderId="47" xfId="0" applyBorder="1"/>
    <xf numFmtId="3" fontId="0" fillId="0" borderId="48" xfId="0" applyNumberFormat="1" applyBorder="1" applyAlignment="1">
      <alignment horizontal="right"/>
    </xf>
    <xf numFmtId="167" fontId="0" fillId="0" borderId="49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4" fontId="0" fillId="0" borderId="23" xfId="0" applyNumberFormat="1" applyBorder="1" applyAlignment="1">
      <alignment horizontal="right"/>
    </xf>
    <xf numFmtId="3" fontId="0" fillId="0" borderId="47" xfId="0" applyNumberFormat="1" applyBorder="1" applyAlignment="1">
      <alignment horizontal="right"/>
    </xf>
    <xf numFmtId="0" fontId="6" fillId="0" borderId="32" xfId="0" applyFont="1" applyBorder="1"/>
    <xf numFmtId="0" fontId="0" fillId="0" borderId="32" xfId="0" applyBorder="1"/>
    <xf numFmtId="4" fontId="0" fillId="0" borderId="51" xfId="0" applyNumberFormat="1" applyBorder="1"/>
    <xf numFmtId="4" fontId="0" fillId="0" borderId="31" xfId="0" applyNumberFormat="1" applyBorder="1"/>
    <xf numFmtId="4" fontId="0" fillId="0" borderId="32" xfId="0" applyNumberFormat="1" applyBorder="1"/>
    <xf numFmtId="0" fontId="12" fillId="0" borderId="0" xfId="65"/>
    <xf numFmtId="0" fontId="12" fillId="0" borderId="0" xfId="65" applyAlignment="1">
      <alignment horizontal="right"/>
    </xf>
    <xf numFmtId="0" fontId="9" fillId="0" borderId="0" xfId="65" applyFont="1" applyAlignment="1">
      <alignment horizontal="center"/>
    </xf>
    <xf numFmtId="0" fontId="10" fillId="0" borderId="0" xfId="65" applyFont="1" applyAlignment="1">
      <alignment horizontal="center"/>
    </xf>
    <xf numFmtId="0" fontId="11" fillId="0" borderId="0" xfId="65" applyFont="1" applyAlignment="1">
      <alignment horizontal="center"/>
    </xf>
    <xf numFmtId="0" fontId="11" fillId="0" borderId="0" xfId="65" applyFont="1" applyAlignment="1">
      <alignment horizontal="right"/>
    </xf>
    <xf numFmtId="0" fontId="4" fillId="0" borderId="0" xfId="65" applyFont="1" applyAlignment="1">
      <alignment horizontal="left"/>
    </xf>
    <xf numFmtId="0" fontId="0" fillId="0" borderId="39" xfId="65" applyFont="1" applyBorder="1"/>
    <xf numFmtId="0" fontId="0" fillId="0" borderId="0" xfId="65" applyFont="1" applyAlignment="1">
      <alignment horizontal="center" shrinkToFit="1"/>
    </xf>
    <xf numFmtId="0" fontId="5" fillId="0" borderId="0" xfId="65" applyFont="1" applyAlignment="1">
      <alignment horizontal="center" wrapText="1"/>
    </xf>
    <xf numFmtId="4" fontId="1" fillId="0" borderId="0" xfId="65" applyNumberFormat="1" applyFont="1" applyAlignment="1">
      <alignment horizontal="right"/>
    </xf>
    <xf numFmtId="49" fontId="5" fillId="0" borderId="53" xfId="65" applyNumberFormat="1" applyFont="1" applyBorder="1"/>
    <xf numFmtId="0" fontId="5" fillId="0" borderId="54" xfId="65" applyFont="1" applyBorder="1" applyAlignment="1">
      <alignment horizontal="center"/>
    </xf>
    <xf numFmtId="0" fontId="5" fillId="0" borderId="54" xfId="65" applyFont="1" applyBorder="1" applyAlignment="1">
      <alignment horizontal="center" wrapText="1"/>
    </xf>
    <xf numFmtId="0" fontId="5" fillId="0" borderId="53" xfId="65" applyFont="1" applyBorder="1" applyAlignment="1">
      <alignment horizontal="center" wrapText="1"/>
    </xf>
    <xf numFmtId="0" fontId="11" fillId="0" borderId="0" xfId="65" applyFont="1" applyAlignment="1">
      <alignment horizontal="center" wrapText="1"/>
    </xf>
    <xf numFmtId="0" fontId="4" fillId="0" borderId="55" xfId="65" applyFont="1" applyBorder="1" applyAlignment="1">
      <alignment wrapText="1"/>
    </xf>
    <xf numFmtId="0" fontId="12" fillId="0" borderId="0" xfId="65" applyAlignment="1">
      <alignment wrapText="1"/>
    </xf>
    <xf numFmtId="0" fontId="0" fillId="0" borderId="0" xfId="65" applyFont="1"/>
    <xf numFmtId="0" fontId="20" fillId="0" borderId="0" xfId="65" applyFont="1"/>
    <xf numFmtId="3" fontId="12" fillId="0" borderId="0" xfId="65" applyNumberFormat="1"/>
    <xf numFmtId="0" fontId="25" fillId="0" borderId="0" xfId="65" applyFont="1" applyAlignment="1">
      <alignment horizontal="right"/>
    </xf>
    <xf numFmtId="0" fontId="25" fillId="0" borderId="0" xfId="65" applyFont="1"/>
    <xf numFmtId="3" fontId="21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3" fontId="24" fillId="0" borderId="0" xfId="20" applyNumberFormat="1" applyFont="1" applyAlignment="1">
      <alignment horizontal="center"/>
    </xf>
    <xf numFmtId="49" fontId="24" fillId="0" borderId="0" xfId="65" applyNumberFormat="1" applyFont="1" applyAlignment="1">
      <alignment horizontal="center"/>
    </xf>
    <xf numFmtId="1" fontId="24" fillId="0" borderId="0" xfId="20" applyNumberFormat="1" applyFont="1" applyAlignment="1">
      <alignment horizontal="left" wrapText="1"/>
    </xf>
    <xf numFmtId="49" fontId="22" fillId="0" borderId="0" xfId="0" applyNumberFormat="1" applyFont="1" applyProtection="1">
      <protection locked="0"/>
    </xf>
    <xf numFmtId="0" fontId="21" fillId="0" borderId="0" xfId="81" applyFont="1" applyAlignment="1">
      <alignment wrapText="1"/>
    </xf>
    <xf numFmtId="3" fontId="23" fillId="0" borderId="0" xfId="0" applyNumberFormat="1" applyFont="1" applyAlignment="1">
      <alignment horizontal="left" vertical="center" wrapText="1"/>
    </xf>
    <xf numFmtId="3" fontId="12" fillId="0" borderId="0" xfId="65" applyNumberFormat="1" applyAlignment="1">
      <alignment horizontal="right"/>
    </xf>
    <xf numFmtId="0" fontId="1" fillId="0" borderId="62" xfId="65" applyFont="1" applyBorder="1" applyAlignment="1">
      <alignment wrapText="1"/>
    </xf>
    <xf numFmtId="0" fontId="1" fillId="0" borderId="65" xfId="65" applyFont="1" applyBorder="1" applyAlignment="1">
      <alignment wrapText="1"/>
    </xf>
    <xf numFmtId="0" fontId="1" fillId="0" borderId="65" xfId="65" applyFont="1" applyBorder="1"/>
    <xf numFmtId="0" fontId="1" fillId="0" borderId="67" xfId="65" applyFont="1" applyBorder="1"/>
    <xf numFmtId="0" fontId="5" fillId="0" borderId="0" xfId="65" applyFont="1" applyFill="1" applyAlignment="1">
      <alignment horizontal="center" wrapText="1"/>
    </xf>
    <xf numFmtId="0" fontId="12" fillId="0" borderId="0" xfId="65" applyFill="1"/>
    <xf numFmtId="4" fontId="4" fillId="0" borderId="0" xfId="65" applyNumberFormat="1" applyFont="1" applyFill="1"/>
    <xf numFmtId="4" fontId="1" fillId="0" borderId="0" xfId="65" applyNumberFormat="1" applyFont="1" applyFill="1" applyAlignment="1">
      <alignment horizontal="right"/>
    </xf>
    <xf numFmtId="0" fontId="6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2" borderId="52" xfId="0" applyFont="1" applyFill="1" applyBorder="1" applyAlignment="1">
      <alignment vertical="center" wrapText="1"/>
    </xf>
    <xf numFmtId="0" fontId="5" fillId="0" borderId="28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2" fillId="0" borderId="56" xfId="0" applyFont="1" applyBorder="1" applyAlignment="1">
      <alignment horizontal="center" vertical="center"/>
    </xf>
    <xf numFmtId="3" fontId="6" fillId="0" borderId="51" xfId="0" applyNumberFormat="1" applyFont="1" applyBorder="1" applyAlignment="1">
      <alignment horizontal="right"/>
    </xf>
    <xf numFmtId="0" fontId="0" fillId="0" borderId="57" xfId="65" applyFont="1" applyBorder="1" applyAlignment="1">
      <alignment horizontal="center"/>
    </xf>
    <xf numFmtId="0" fontId="0" fillId="0" borderId="58" xfId="65" applyFont="1" applyBorder="1" applyAlignment="1">
      <alignment horizontal="center"/>
    </xf>
    <xf numFmtId="0" fontId="0" fillId="0" borderId="59" xfId="65" applyFont="1" applyBorder="1" applyAlignment="1">
      <alignment horizontal="left"/>
    </xf>
    <xf numFmtId="49" fontId="2" fillId="0" borderId="0" xfId="0" applyNumberFormat="1" applyFont="1" applyAlignment="1">
      <alignment horizontal="center"/>
    </xf>
    <xf numFmtId="0" fontId="9" fillId="0" borderId="0" xfId="65" applyFont="1" applyAlignment="1">
      <alignment horizontal="center"/>
    </xf>
    <xf numFmtId="0" fontId="4" fillId="0" borderId="60" xfId="65" applyFont="1" applyBorder="1" applyAlignment="1">
      <alignment horizontal="left" wrapText="1"/>
    </xf>
    <xf numFmtId="0" fontId="4" fillId="0" borderId="60" xfId="65" applyFont="1" applyBorder="1" applyAlignment="1">
      <alignment horizontal="left"/>
    </xf>
    <xf numFmtId="49" fontId="0" fillId="0" borderId="58" xfId="65" applyNumberFormat="1" applyFont="1" applyBorder="1" applyAlignment="1">
      <alignment horizontal="center"/>
    </xf>
    <xf numFmtId="0" fontId="0" fillId="0" borderId="59" xfId="65" applyFont="1" applyBorder="1" applyAlignment="1">
      <alignment horizontal="center" shrinkToFit="1"/>
    </xf>
    <xf numFmtId="0" fontId="1" fillId="0" borderId="0" xfId="65" applyFont="1" applyBorder="1" applyAlignment="1">
      <alignment horizontal="left" wrapText="1"/>
    </xf>
    <xf numFmtId="0" fontId="1" fillId="0" borderId="66" xfId="65" applyFont="1" applyBorder="1" applyAlignment="1">
      <alignment horizontal="left" wrapText="1"/>
    </xf>
    <xf numFmtId="0" fontId="1" fillId="0" borderId="61" xfId="65" applyFont="1" applyBorder="1" applyAlignment="1">
      <alignment horizontal="left" wrapText="1"/>
    </xf>
    <xf numFmtId="0" fontId="1" fillId="0" borderId="68" xfId="65" applyFont="1" applyBorder="1" applyAlignment="1">
      <alignment horizontal="left" wrapText="1"/>
    </xf>
    <xf numFmtId="0" fontId="1" fillId="0" borderId="63" xfId="65" applyFont="1" applyBorder="1" applyAlignment="1">
      <alignment horizontal="left" wrapText="1"/>
    </xf>
    <xf numFmtId="0" fontId="1" fillId="0" borderId="64" xfId="65" applyFont="1" applyBorder="1" applyAlignment="1">
      <alignment horizontal="left" wrapText="1"/>
    </xf>
    <xf numFmtId="0" fontId="26" fillId="0" borderId="0" xfId="65" applyFont="1" applyBorder="1" applyAlignment="1">
      <alignment horizontal="left" wrapText="1"/>
    </xf>
    <xf numFmtId="0" fontId="26" fillId="0" borderId="66" xfId="65" applyFont="1" applyBorder="1" applyAlignment="1">
      <alignment horizontal="left" wrapText="1"/>
    </xf>
    <xf numFmtId="0" fontId="6" fillId="3" borderId="53" xfId="65" applyFont="1" applyFill="1" applyBorder="1" applyAlignment="1">
      <alignment horizontal="center"/>
    </xf>
    <xf numFmtId="49" fontId="6" fillId="3" borderId="53" xfId="65" applyNumberFormat="1" applyFont="1" applyFill="1" applyBorder="1" applyAlignment="1">
      <alignment horizontal="left"/>
    </xf>
    <xf numFmtId="0" fontId="6" fillId="3" borderId="53" xfId="65" applyFont="1" applyFill="1" applyBorder="1" applyAlignment="1">
      <alignment wrapText="1"/>
    </xf>
    <xf numFmtId="0" fontId="12" fillId="3" borderId="53" xfId="65" applyFill="1" applyBorder="1" applyAlignment="1">
      <alignment horizontal="center"/>
    </xf>
    <xf numFmtId="0" fontId="12" fillId="3" borderId="53" xfId="65" applyFill="1" applyBorder="1" applyAlignment="1">
      <alignment horizontal="right"/>
    </xf>
    <xf numFmtId="4" fontId="1" fillId="3" borderId="53" xfId="65" applyNumberFormat="1" applyFont="1" applyFill="1" applyBorder="1" applyAlignment="1">
      <alignment horizontal="right"/>
    </xf>
    <xf numFmtId="0" fontId="6" fillId="3" borderId="69" xfId="65" applyFont="1" applyFill="1" applyBorder="1" applyAlignment="1">
      <alignment horizontal="center"/>
    </xf>
    <xf numFmtId="49" fontId="6" fillId="3" borderId="69" xfId="65" applyNumberFormat="1" applyFont="1" applyFill="1" applyBorder="1" applyAlignment="1">
      <alignment horizontal="left"/>
    </xf>
    <xf numFmtId="0" fontId="6" fillId="3" borderId="69" xfId="65" applyFont="1" applyFill="1" applyBorder="1" applyAlignment="1">
      <alignment wrapText="1"/>
    </xf>
    <xf numFmtId="0" fontId="12" fillId="3" borderId="69" xfId="65" applyFill="1" applyBorder="1" applyAlignment="1">
      <alignment horizontal="center"/>
    </xf>
    <xf numFmtId="0" fontId="12" fillId="3" borderId="69" xfId="65" applyFill="1" applyBorder="1" applyAlignment="1">
      <alignment horizontal="right"/>
    </xf>
    <xf numFmtId="4" fontId="1" fillId="3" borderId="69" xfId="65" applyNumberFormat="1" applyFont="1" applyFill="1" applyBorder="1" applyAlignment="1">
      <alignment horizontal="right"/>
    </xf>
    <xf numFmtId="0" fontId="12" fillId="3" borderId="70" xfId="65" applyFill="1" applyBorder="1" applyAlignment="1">
      <alignment horizontal="center"/>
    </xf>
    <xf numFmtId="49" fontId="4" fillId="3" borderId="70" xfId="65" applyNumberFormat="1" applyFont="1" applyFill="1" applyBorder="1" applyAlignment="1">
      <alignment horizontal="left"/>
    </xf>
    <xf numFmtId="0" fontId="4" fillId="3" borderId="70" xfId="65" applyFont="1" applyFill="1" applyBorder="1" applyAlignment="1">
      <alignment wrapText="1"/>
    </xf>
    <xf numFmtId="4" fontId="12" fillId="3" borderId="70" xfId="65" applyNumberFormat="1" applyFill="1" applyBorder="1" applyAlignment="1">
      <alignment horizontal="right"/>
    </xf>
    <xf numFmtId="4" fontId="4" fillId="3" borderId="70" xfId="65" applyNumberFormat="1" applyFont="1" applyFill="1" applyBorder="1"/>
    <xf numFmtId="0" fontId="6" fillId="3" borderId="71" xfId="65" applyFont="1" applyFill="1" applyBorder="1" applyAlignment="1">
      <alignment horizontal="center"/>
    </xf>
    <xf numFmtId="49" fontId="6" fillId="3" borderId="71" xfId="65" applyNumberFormat="1" applyFont="1" applyFill="1" applyBorder="1" applyAlignment="1">
      <alignment horizontal="left"/>
    </xf>
    <xf numFmtId="0" fontId="6" fillId="3" borderId="71" xfId="65" applyFont="1" applyFill="1" applyBorder="1" applyAlignment="1">
      <alignment wrapText="1"/>
    </xf>
    <xf numFmtId="0" fontId="12" fillId="3" borderId="71" xfId="65" applyFill="1" applyBorder="1" applyAlignment="1">
      <alignment horizontal="center"/>
    </xf>
    <xf numFmtId="0" fontId="12" fillId="3" borderId="71" xfId="65" applyFill="1" applyBorder="1" applyAlignment="1">
      <alignment horizontal="right"/>
    </xf>
    <xf numFmtId="4" fontId="1" fillId="3" borderId="71" xfId="65" applyNumberFormat="1" applyFont="1" applyFill="1" applyBorder="1" applyAlignment="1">
      <alignment horizontal="right"/>
    </xf>
    <xf numFmtId="49" fontId="1" fillId="0" borderId="72" xfId="65" applyNumberFormat="1" applyFont="1" applyFill="1" applyBorder="1" applyAlignment="1">
      <alignment horizontal="center"/>
    </xf>
    <xf numFmtId="3" fontId="21" fillId="0" borderId="72" xfId="0" applyNumberFormat="1" applyFont="1" applyFill="1" applyBorder="1" applyAlignment="1">
      <alignment horizontal="left" vertical="center" wrapText="1"/>
    </xf>
    <xf numFmtId="0" fontId="21" fillId="0" borderId="72" xfId="65" applyFont="1" applyFill="1" applyBorder="1" applyAlignment="1">
      <alignment horizontal="center"/>
    </xf>
    <xf numFmtId="4" fontId="21" fillId="4" borderId="72" xfId="65" applyNumberFormat="1" applyFont="1" applyFill="1" applyBorder="1" applyAlignment="1" applyProtection="1">
      <alignment horizontal="right"/>
      <protection locked="0"/>
    </xf>
    <xf numFmtId="4" fontId="21" fillId="0" borderId="72" xfId="65" applyNumberFormat="1" applyFont="1" applyFill="1" applyBorder="1" applyAlignment="1">
      <alignment horizontal="right"/>
    </xf>
    <xf numFmtId="0" fontId="21" fillId="0" borderId="72" xfId="65" applyFont="1" applyFill="1" applyBorder="1" applyAlignment="1">
      <alignment wrapText="1"/>
    </xf>
    <xf numFmtId="49" fontId="1" fillId="0" borderId="72" xfId="20" applyNumberFormat="1" applyFont="1" applyFill="1" applyBorder="1" applyAlignment="1">
      <alignment horizontal="center" vertical="center" wrapText="1"/>
    </xf>
    <xf numFmtId="1" fontId="26" fillId="0" borderId="72" xfId="20" applyNumberFormat="1" applyFont="1" applyFill="1" applyBorder="1" applyAlignment="1">
      <alignment horizontal="center" vertical="center" wrapText="1"/>
    </xf>
    <xf numFmtId="1" fontId="1" fillId="0" borderId="72" xfId="20" applyNumberFormat="1" applyFont="1" applyFill="1" applyBorder="1" applyAlignment="1">
      <alignment horizontal="left" vertical="top" wrapText="1"/>
    </xf>
    <xf numFmtId="3" fontId="1" fillId="0" borderId="72" xfId="20" applyNumberFormat="1" applyFont="1" applyFill="1" applyBorder="1" applyAlignment="1">
      <alignment horizontal="center"/>
    </xf>
    <xf numFmtId="4" fontId="1" fillId="4" borderId="72" xfId="65" applyNumberFormat="1" applyFont="1" applyFill="1" applyBorder="1" applyAlignment="1" applyProtection="1">
      <alignment horizontal="right"/>
      <protection locked="0"/>
    </xf>
    <xf numFmtId="4" fontId="1" fillId="0" borderId="72" xfId="65" applyNumberFormat="1" applyFont="1" applyFill="1" applyBorder="1" applyAlignment="1">
      <alignment horizontal="right"/>
    </xf>
    <xf numFmtId="3" fontId="6" fillId="0" borderId="32" xfId="0" applyNumberFormat="1" applyFont="1" applyBorder="1" applyAlignment="1">
      <alignment horizontal="right"/>
    </xf>
  </cellXfs>
  <cellStyles count="106">
    <cellStyle name="1D čísla" xfId="1"/>
    <cellStyle name="1D čísla 2" xfId="69"/>
    <cellStyle name="2D čísla" xfId="2"/>
    <cellStyle name="2D čísla 2" xfId="70"/>
    <cellStyle name="3D čísla" xfId="3"/>
    <cellStyle name="3D čísla 2" xfId="71"/>
    <cellStyle name="Celá čísla" xfId="4"/>
    <cellStyle name="Celá čísla 2" xfId="72"/>
    <cellStyle name="Hlavička" xfId="5"/>
    <cellStyle name="Hlavička 2" xfId="73"/>
    <cellStyle name="Nadpis listu" xfId="6"/>
    <cellStyle name="Normální" xfId="0" builtinId="0"/>
    <cellStyle name="Normální 10" xfId="7"/>
    <cellStyle name="normální 11" xfId="8"/>
    <cellStyle name="normální 12" xfId="9"/>
    <cellStyle name="normální 13" xfId="10"/>
    <cellStyle name="normální 14" xfId="11"/>
    <cellStyle name="normální 15" xfId="12"/>
    <cellStyle name="normální 16" xfId="13"/>
    <cellStyle name="Normální 17" xfId="14"/>
    <cellStyle name="Normální 18" xfId="15"/>
    <cellStyle name="Normální 19" xfId="16"/>
    <cellStyle name="normální 2" xfId="17"/>
    <cellStyle name="normální 2 2" xfId="18"/>
    <cellStyle name="Normální 20" xfId="19"/>
    <cellStyle name="Normální 21" xfId="20"/>
    <cellStyle name="Normální 22" xfId="21"/>
    <cellStyle name="Normální 23" xfId="22"/>
    <cellStyle name="Normální 24" xfId="23"/>
    <cellStyle name="Normální 25" xfId="24"/>
    <cellStyle name="Normální 26" xfId="25"/>
    <cellStyle name="Normální 27" xfId="26"/>
    <cellStyle name="Normální 28" xfId="27"/>
    <cellStyle name="Normální 29" xfId="28"/>
    <cellStyle name="Normální 3" xfId="29"/>
    <cellStyle name="Normální 30" xfId="30"/>
    <cellStyle name="Normální 31" xfId="31"/>
    <cellStyle name="Normální 32" xfId="32"/>
    <cellStyle name="Normální 33" xfId="33"/>
    <cellStyle name="Normální 34" xfId="34"/>
    <cellStyle name="Normální 35" xfId="35"/>
    <cellStyle name="Normální 36" xfId="36"/>
    <cellStyle name="Normální 37" xfId="37"/>
    <cellStyle name="Normální 38" xfId="38"/>
    <cellStyle name="Normální 39" xfId="39"/>
    <cellStyle name="normální 4" xfId="40"/>
    <cellStyle name="Normální 40" xfId="41"/>
    <cellStyle name="Normální 41" xfId="42"/>
    <cellStyle name="Normální 42" xfId="43"/>
    <cellStyle name="Normální 43" xfId="44"/>
    <cellStyle name="Normální 44" xfId="45"/>
    <cellStyle name="Normální 45" xfId="46"/>
    <cellStyle name="Normální 46" xfId="47"/>
    <cellStyle name="Normální 47" xfId="48"/>
    <cellStyle name="Normální 48" xfId="49"/>
    <cellStyle name="Normální 49" xfId="50"/>
    <cellStyle name="Normální 5" xfId="51"/>
    <cellStyle name="Normální 50" xfId="52"/>
    <cellStyle name="Normální 51" xfId="53"/>
    <cellStyle name="Normální 52" xfId="54"/>
    <cellStyle name="Normální 53" xfId="55"/>
    <cellStyle name="Normální 54" xfId="56"/>
    <cellStyle name="Normální 55" xfId="57"/>
    <cellStyle name="Normální 56" xfId="58"/>
    <cellStyle name="Normální 57" xfId="59"/>
    <cellStyle name="Normální 58" xfId="60"/>
    <cellStyle name="Normální 59" xfId="68"/>
    <cellStyle name="Normální 6" xfId="61"/>
    <cellStyle name="Normální 60" xfId="76"/>
    <cellStyle name="Normální 61" xfId="79"/>
    <cellStyle name="Normální 62" xfId="78"/>
    <cellStyle name="Normální 63" xfId="80"/>
    <cellStyle name="Normální 64" xfId="77"/>
    <cellStyle name="Normální 65" xfId="82"/>
    <cellStyle name="Normální 66" xfId="84"/>
    <cellStyle name="Normální 67" xfId="85"/>
    <cellStyle name="Normální 68" xfId="86"/>
    <cellStyle name="Normální 69" xfId="87"/>
    <cellStyle name="Normální 7" xfId="62"/>
    <cellStyle name="Normální 70" xfId="88"/>
    <cellStyle name="Normální 71" xfId="89"/>
    <cellStyle name="Normální 72" xfId="90"/>
    <cellStyle name="Normální 73" xfId="91"/>
    <cellStyle name="Normální 74" xfId="92"/>
    <cellStyle name="Normální 75" xfId="93"/>
    <cellStyle name="Normální 76" xfId="94"/>
    <cellStyle name="Normální 77" xfId="95"/>
    <cellStyle name="Normální 78" xfId="97"/>
    <cellStyle name="Normální 79" xfId="96"/>
    <cellStyle name="Normální 8" xfId="63"/>
    <cellStyle name="Normální 80" xfId="98"/>
    <cellStyle name="Normální 81" xfId="99"/>
    <cellStyle name="Normální 82" xfId="100"/>
    <cellStyle name="Normální 83" xfId="101"/>
    <cellStyle name="Normální 84" xfId="102"/>
    <cellStyle name="Normální 85" xfId="103"/>
    <cellStyle name="Normální 86" xfId="104"/>
    <cellStyle name="Normální 87" xfId="105"/>
    <cellStyle name="Normální 9" xfId="64"/>
    <cellStyle name="normální_livingstone_SSZ" xfId="81"/>
    <cellStyle name="normální_POL.XLS" xfId="65"/>
    <cellStyle name="Podhlavička" xfId="66"/>
    <cellStyle name="Podhlavička 2" xfId="74"/>
    <cellStyle name="pozice" xfId="67"/>
    <cellStyle name="pozice 2" xfId="75"/>
    <cellStyle name="rozpočet" xfId="83"/>
  </cellStyles>
  <dxfs count="0"/>
  <tableStyles count="0" defaultTableStyle="TableStyleMedium9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4"/>
  <sheetViews>
    <sheetView showZeros="0" tabSelected="1" view="pageBreakPreview" zoomScale="70" zoomScaleNormal="100" zoomScaleSheetLayoutView="70" workbookViewId="0">
      <selection activeCell="O13" sqref="O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42" t="s">
        <v>0</v>
      </c>
      <c r="B1" s="142"/>
      <c r="C1" s="142"/>
      <c r="D1" s="142"/>
      <c r="E1" s="142"/>
      <c r="F1" s="142"/>
      <c r="G1" s="142"/>
    </row>
    <row r="2" spans="1:57" ht="15" customHeight="1" x14ac:dyDescent="0.2"/>
    <row r="3" spans="1:57" ht="12.95" customHeight="1" x14ac:dyDescent="0.2">
      <c r="A3" s="1" t="s">
        <v>1</v>
      </c>
      <c r="B3" s="2"/>
      <c r="C3" s="3" t="s">
        <v>2</v>
      </c>
      <c r="D3" s="3"/>
      <c r="E3" s="3"/>
      <c r="F3" s="3" t="s">
        <v>3</v>
      </c>
      <c r="G3" s="4"/>
    </row>
    <row r="4" spans="1:57" ht="12.95" customHeight="1" x14ac:dyDescent="0.2">
      <c r="A4" s="5"/>
      <c r="B4" s="6"/>
      <c r="C4" s="7" t="s">
        <v>158</v>
      </c>
      <c r="D4" s="8"/>
      <c r="E4" s="8"/>
      <c r="G4" s="9"/>
    </row>
    <row r="5" spans="1:57" ht="12.95" customHeight="1" x14ac:dyDescent="0.2">
      <c r="A5" s="10" t="s">
        <v>4</v>
      </c>
      <c r="B5" s="11"/>
      <c r="C5" s="12" t="s">
        <v>5</v>
      </c>
      <c r="D5" s="12"/>
      <c r="E5" s="12"/>
      <c r="F5" s="13" t="s">
        <v>6</v>
      </c>
      <c r="G5" s="14"/>
    </row>
    <row r="6" spans="1:57" ht="54" customHeight="1" x14ac:dyDescent="0.2">
      <c r="A6" s="5"/>
      <c r="B6" s="6"/>
      <c r="C6" s="143" t="s">
        <v>159</v>
      </c>
      <c r="D6" s="143"/>
      <c r="E6" s="143"/>
      <c r="F6" s="15"/>
      <c r="G6" s="9"/>
    </row>
    <row r="7" spans="1:57" x14ac:dyDescent="0.2">
      <c r="A7" s="16" t="s">
        <v>7</v>
      </c>
      <c r="B7" s="17"/>
      <c r="C7" s="144"/>
      <c r="D7" s="144"/>
      <c r="E7" s="13" t="s">
        <v>8</v>
      </c>
      <c r="F7" s="17"/>
      <c r="G7" s="14">
        <v>0</v>
      </c>
    </row>
    <row r="8" spans="1:57" x14ac:dyDescent="0.2">
      <c r="A8" s="16" t="s">
        <v>9</v>
      </c>
      <c r="B8" s="17"/>
      <c r="C8" s="144"/>
      <c r="D8" s="144"/>
      <c r="E8" s="13" t="s">
        <v>10</v>
      </c>
      <c r="F8" s="17"/>
      <c r="G8" s="18">
        <f>IF(PocetMJ=0,0,ROUND((F30+F32)/PocetMJ,1))</f>
        <v>0</v>
      </c>
    </row>
    <row r="9" spans="1:57" x14ac:dyDescent="0.2">
      <c r="A9" s="19" t="s">
        <v>11</v>
      </c>
      <c r="B9" s="20"/>
      <c r="C9" s="20"/>
      <c r="D9" s="20"/>
      <c r="E9" s="21" t="s">
        <v>12</v>
      </c>
      <c r="F9" s="20"/>
      <c r="G9" s="22"/>
    </row>
    <row r="10" spans="1:57" x14ac:dyDescent="0.2">
      <c r="A10" s="23" t="s">
        <v>13</v>
      </c>
      <c r="C10" t="s">
        <v>14</v>
      </c>
      <c r="E10" s="24" t="s">
        <v>15</v>
      </c>
      <c r="G10" s="9"/>
      <c r="BA10" s="25"/>
      <c r="BB10" s="25"/>
      <c r="BC10" s="25"/>
      <c r="BD10" s="25"/>
      <c r="BE10" s="25"/>
    </row>
    <row r="11" spans="1:57" x14ac:dyDescent="0.2">
      <c r="A11" s="23"/>
      <c r="E11" s="145"/>
      <c r="F11" s="145"/>
      <c r="G11" s="145"/>
    </row>
    <row r="12" spans="1:57" ht="28.5" customHeight="1" x14ac:dyDescent="0.2">
      <c r="A12" s="146" t="s">
        <v>16</v>
      </c>
      <c r="B12" s="146"/>
      <c r="C12" s="146"/>
      <c r="D12" s="146"/>
      <c r="E12" s="146"/>
      <c r="F12" s="146"/>
      <c r="G12" s="146"/>
    </row>
    <row r="13" spans="1:57" ht="17.25" customHeight="1" x14ac:dyDescent="0.2">
      <c r="A13" s="26" t="s">
        <v>17</v>
      </c>
      <c r="B13" s="27"/>
      <c r="C13" s="28"/>
      <c r="D13" s="141" t="s">
        <v>18</v>
      </c>
      <c r="E13" s="141"/>
      <c r="F13" s="141"/>
      <c r="G13" s="141"/>
    </row>
    <row r="14" spans="1:57" ht="15.95" customHeight="1" x14ac:dyDescent="0.2">
      <c r="A14" s="29"/>
      <c r="B14" s="30" t="s">
        <v>19</v>
      </c>
      <c r="C14" s="31">
        <f>Dodavka</f>
        <v>0</v>
      </c>
      <c r="D14" s="32"/>
      <c r="E14" s="33"/>
      <c r="F14" s="34"/>
      <c r="G14" s="31"/>
    </row>
    <row r="15" spans="1:57" ht="15.95" customHeight="1" x14ac:dyDescent="0.2">
      <c r="A15" s="35" t="s">
        <v>20</v>
      </c>
      <c r="B15" s="30" t="s">
        <v>21</v>
      </c>
      <c r="C15" s="31">
        <f>Mont</f>
        <v>0</v>
      </c>
      <c r="D15" s="19"/>
      <c r="E15" s="36"/>
      <c r="F15" s="37"/>
      <c r="G15" s="31"/>
    </row>
    <row r="16" spans="1:57" ht="15.95" customHeight="1" x14ac:dyDescent="0.2">
      <c r="A16" s="35" t="s">
        <v>22</v>
      </c>
      <c r="B16" s="30" t="s">
        <v>23</v>
      </c>
      <c r="C16" s="31">
        <f>HSV</f>
        <v>0</v>
      </c>
      <c r="D16" s="19"/>
      <c r="E16" s="36"/>
      <c r="F16" s="37"/>
      <c r="G16" s="31"/>
    </row>
    <row r="17" spans="1:7" ht="15.95" customHeight="1" x14ac:dyDescent="0.2">
      <c r="A17" s="35" t="s">
        <v>24</v>
      </c>
      <c r="B17" s="30" t="s">
        <v>25</v>
      </c>
      <c r="C17" s="31">
        <f>PSV</f>
        <v>0</v>
      </c>
      <c r="D17" s="19"/>
      <c r="E17" s="36"/>
      <c r="F17" s="37"/>
      <c r="G17" s="31"/>
    </row>
    <row r="18" spans="1:7" ht="15.95" customHeight="1" x14ac:dyDescent="0.2">
      <c r="A18" s="38" t="s">
        <v>26</v>
      </c>
      <c r="B18" s="30"/>
      <c r="C18" s="31">
        <f>SUM(C14:C17)</f>
        <v>0</v>
      </c>
      <c r="D18" s="19"/>
      <c r="E18" s="36"/>
      <c r="F18" s="37"/>
      <c r="G18" s="31"/>
    </row>
    <row r="19" spans="1:7" ht="15.95" customHeight="1" x14ac:dyDescent="0.2">
      <c r="A19" s="38"/>
      <c r="B19" s="30"/>
      <c r="C19" s="31"/>
      <c r="D19" s="19"/>
      <c r="E19" s="36"/>
      <c r="F19" s="37"/>
      <c r="G19" s="31"/>
    </row>
    <row r="20" spans="1:7" ht="15.95" customHeight="1" x14ac:dyDescent="0.2">
      <c r="A20" s="38" t="s">
        <v>27</v>
      </c>
      <c r="B20" s="30"/>
      <c r="C20" s="31">
        <f>HZS</f>
        <v>0</v>
      </c>
      <c r="D20" s="19"/>
      <c r="E20" s="36"/>
      <c r="F20" s="37"/>
      <c r="G20" s="31"/>
    </row>
    <row r="21" spans="1:7" ht="15.95" customHeight="1" x14ac:dyDescent="0.2">
      <c r="A21" s="23" t="s">
        <v>28</v>
      </c>
      <c r="C21" s="31">
        <f>C18+C20</f>
        <v>0</v>
      </c>
      <c r="D21" s="19" t="s">
        <v>29</v>
      </c>
      <c r="E21" s="36"/>
      <c r="F21" s="37"/>
      <c r="G21" s="31">
        <f>G22-SUM(G14:G20)</f>
        <v>0</v>
      </c>
    </row>
    <row r="22" spans="1:7" ht="15.95" customHeight="1" x14ac:dyDescent="0.2">
      <c r="A22" s="19" t="s">
        <v>30</v>
      </c>
      <c r="B22" s="20"/>
      <c r="C22" s="39">
        <f>C21+G22</f>
        <v>0</v>
      </c>
      <c r="D22" s="40" t="s">
        <v>31</v>
      </c>
      <c r="E22" s="41"/>
      <c r="F22" s="42"/>
      <c r="G22" s="31">
        <f>VRN</f>
        <v>0</v>
      </c>
    </row>
    <row r="23" spans="1:7" x14ac:dyDescent="0.2">
      <c r="A23" s="1" t="s">
        <v>32</v>
      </c>
      <c r="B23" s="3"/>
      <c r="C23" s="43" t="s">
        <v>33</v>
      </c>
      <c r="D23" s="3"/>
      <c r="E23" s="43" t="s">
        <v>34</v>
      </c>
      <c r="F23" s="3"/>
      <c r="G23" s="4"/>
    </row>
    <row r="24" spans="1:7" x14ac:dyDescent="0.2">
      <c r="A24" s="16"/>
      <c r="B24" s="17"/>
      <c r="C24" s="13" t="s">
        <v>35</v>
      </c>
      <c r="D24" s="17"/>
      <c r="E24" s="13" t="s">
        <v>35</v>
      </c>
      <c r="F24" s="17"/>
      <c r="G24" s="14"/>
    </row>
    <row r="25" spans="1:7" x14ac:dyDescent="0.2">
      <c r="A25" s="23" t="s">
        <v>36</v>
      </c>
      <c r="B25" s="44"/>
      <c r="C25" s="24" t="s">
        <v>36</v>
      </c>
      <c r="E25" s="24" t="s">
        <v>36</v>
      </c>
      <c r="G25" s="9"/>
    </row>
    <row r="26" spans="1:7" x14ac:dyDescent="0.2">
      <c r="A26" s="23"/>
      <c r="B26" s="45"/>
      <c r="C26" s="24" t="s">
        <v>37</v>
      </c>
      <c r="E26" s="24" t="s">
        <v>38</v>
      </c>
      <c r="G26" s="9"/>
    </row>
    <row r="27" spans="1:7" x14ac:dyDescent="0.2">
      <c r="A27" s="23"/>
      <c r="C27" s="24"/>
      <c r="E27" s="24"/>
      <c r="G27" s="9"/>
    </row>
    <row r="28" spans="1:7" ht="97.5" customHeight="1" x14ac:dyDescent="0.2">
      <c r="A28" s="23"/>
      <c r="C28" s="24"/>
      <c r="E28" s="24"/>
      <c r="G28" s="9"/>
    </row>
    <row r="29" spans="1:7" x14ac:dyDescent="0.2">
      <c r="A29" s="16" t="s">
        <v>39</v>
      </c>
      <c r="B29" s="17"/>
      <c r="C29" s="46">
        <v>0</v>
      </c>
      <c r="D29" s="17" t="s">
        <v>40</v>
      </c>
      <c r="E29" s="13"/>
      <c r="F29" s="47">
        <v>0</v>
      </c>
      <c r="G29" s="14"/>
    </row>
    <row r="30" spans="1:7" x14ac:dyDescent="0.2">
      <c r="A30" s="16" t="s">
        <v>39</v>
      </c>
      <c r="B30" s="17"/>
      <c r="C30" s="46">
        <v>10</v>
      </c>
      <c r="D30" s="17" t="s">
        <v>40</v>
      </c>
      <c r="E30" s="13"/>
      <c r="F30" s="47">
        <v>0</v>
      </c>
      <c r="G30" s="14"/>
    </row>
    <row r="31" spans="1:7" x14ac:dyDescent="0.2">
      <c r="A31" s="16" t="s">
        <v>41</v>
      </c>
      <c r="B31" s="17"/>
      <c r="C31" s="46">
        <v>10</v>
      </c>
      <c r="D31" s="17" t="s">
        <v>40</v>
      </c>
      <c r="E31" s="13"/>
      <c r="F31" s="48">
        <f>ROUND(PRODUCT(F30,C31/100),1)</f>
        <v>0</v>
      </c>
      <c r="G31" s="22"/>
    </row>
    <row r="32" spans="1:7" x14ac:dyDescent="0.2">
      <c r="A32" s="16" t="s">
        <v>39</v>
      </c>
      <c r="B32" s="17"/>
      <c r="C32" s="46">
        <v>21</v>
      </c>
      <c r="D32" s="17" t="s">
        <v>40</v>
      </c>
      <c r="E32" s="13"/>
      <c r="F32" s="47">
        <f>C22</f>
        <v>0</v>
      </c>
      <c r="G32" s="14"/>
    </row>
    <row r="33" spans="1:7" x14ac:dyDescent="0.2">
      <c r="A33" s="16" t="s">
        <v>41</v>
      </c>
      <c r="B33" s="17"/>
      <c r="C33" s="46">
        <v>21</v>
      </c>
      <c r="D33" s="17" t="s">
        <v>40</v>
      </c>
      <c r="E33" s="13"/>
      <c r="F33" s="48">
        <f>ROUND(PRODUCT(F32,C33/100),1)</f>
        <v>0</v>
      </c>
      <c r="G33" s="22"/>
    </row>
    <row r="34" spans="1:7" s="54" customFormat="1" ht="19.5" customHeight="1" x14ac:dyDescent="0.25">
      <c r="A34" s="49" t="s">
        <v>42</v>
      </c>
      <c r="B34" s="50"/>
      <c r="C34" s="50"/>
      <c r="D34" s="50"/>
      <c r="E34" s="51"/>
      <c r="F34" s="52">
        <f>CEILING(SUM(F29:F33),IF(SUM(F29:F33)&gt;=0,1,-1))</f>
        <v>0</v>
      </c>
      <c r="G34" s="53"/>
    </row>
  </sheetData>
  <sheetProtection algorithmName="SHA-512" hashValue="Sk16uDb/x57mX7wldXRCRdbeHULnAiv/m4Wm37LM7H9Ndg+ML+4NsDVrml7lY/2YS3IDmLPg3khzJE4eL44Sfg==" saltValue="xc8Caqwc+YholigbMUusXA==" spinCount="100000" sheet="1"/>
  <customSheetViews>
    <customSheetView guid="{3CA24D3E-B427-4F8E-BB17-F14DD9BCC02E}" showPageBreaks="1" zeroValues="0" printArea="1">
      <selection activeCell="C6" sqref="C6:E6"/>
      <pageMargins left="0.59027777777777779" right="0.39374999999999999" top="0.98402777777777772" bottom="0.98402777777777772" header="0.51180555555555551" footer="0.51180555555555551"/>
      <pageSetup paperSize="9" firstPageNumber="0" orientation="portrait" horizontalDpi="300" verticalDpi="300" r:id="rId1"/>
      <headerFooter alignWithMargins="0">
        <oddFooter>&amp;CStrana &amp;P</oddFooter>
      </headerFooter>
    </customSheetView>
    <customSheetView guid="{6F301773-E269-4C2B-89ED-D694982250C8}" zeroValues="0">
      <selection activeCell="C6" sqref="C6:E6"/>
      <pageMargins left="0.59027777777777779" right="0.39374999999999999" top="0.98402777777777772" bottom="0.98402777777777772" header="0.51180555555555551" footer="0.51180555555555551"/>
      <pageSetup paperSize="9" firstPageNumber="0" orientation="portrait" horizontalDpi="300" verticalDpi="300" r:id="rId2"/>
      <headerFooter alignWithMargins="0">
        <oddFooter>&amp;CStrana &amp;P</oddFooter>
      </headerFooter>
    </customSheetView>
  </customSheetViews>
  <mergeCells count="7">
    <mergeCell ref="D13:G13"/>
    <mergeCell ref="A1:G1"/>
    <mergeCell ref="C6:E6"/>
    <mergeCell ref="C7:D7"/>
    <mergeCell ref="C8:D8"/>
    <mergeCell ref="E11:G11"/>
    <mergeCell ref="A12:G12"/>
  </mergeCells>
  <pageMargins left="0.59027777777777779" right="0.39374999999999999" top="0.98402777777777772" bottom="0.98402777777777772" header="0.51180555555555551" footer="0.51180555555555551"/>
  <pageSetup paperSize="9" firstPageNumber="0" orientation="portrait" horizontalDpi="300" verticalDpi="300" r:id="rId3"/>
  <headerFooter alignWithMargins="0"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9"/>
  <sheetViews>
    <sheetView showZeros="0" view="pageBreakPreview" zoomScale="85" zoomScaleNormal="100" zoomScaleSheetLayoutView="85" workbookViewId="0">
      <selection activeCell="E38" sqref="E38"/>
    </sheetView>
  </sheetViews>
  <sheetFormatPr defaultRowHeight="12.75" x14ac:dyDescent="0.2"/>
  <cols>
    <col min="1" max="1" width="5.85546875" customWidth="1"/>
    <col min="2" max="2" width="6.140625" customWidth="1"/>
    <col min="3" max="3" width="23" bestFit="1" customWidth="1"/>
    <col min="4" max="4" width="24.28515625" customWidth="1"/>
    <col min="5" max="5" width="4.85546875" bestFit="1" customWidth="1"/>
    <col min="6" max="6" width="10.5703125" customWidth="1"/>
    <col min="7" max="7" width="9.28515625" bestFit="1" customWidth="1"/>
    <col min="8" max="8" width="7.5703125" bestFit="1" customWidth="1"/>
    <col min="9" max="9" width="4.5703125" bestFit="1" customWidth="1"/>
  </cols>
  <sheetData>
    <row r="1" spans="1:9" x14ac:dyDescent="0.2">
      <c r="A1" s="148" t="s">
        <v>4</v>
      </c>
      <c r="B1" s="148"/>
      <c r="C1" s="55" t="s">
        <v>159</v>
      </c>
      <c r="D1" s="56"/>
      <c r="E1" s="57"/>
      <c r="F1" s="56"/>
      <c r="G1" s="58"/>
      <c r="H1" s="59"/>
      <c r="I1" s="60"/>
    </row>
    <row r="2" spans="1:9" x14ac:dyDescent="0.2">
      <c r="A2" s="149" t="s">
        <v>1</v>
      </c>
      <c r="B2" s="149"/>
      <c r="C2" s="61" t="s">
        <v>158</v>
      </c>
      <c r="D2" s="62"/>
      <c r="E2" s="63"/>
      <c r="F2" s="62"/>
      <c r="G2" s="150"/>
      <c r="H2" s="150"/>
      <c r="I2" s="150"/>
    </row>
    <row r="4" spans="1:9" ht="19.5" customHeight="1" x14ac:dyDescent="0.25">
      <c r="A4" s="151" t="s">
        <v>43</v>
      </c>
      <c r="B4" s="151"/>
      <c r="C4" s="151"/>
      <c r="D4" s="151"/>
      <c r="E4" s="151"/>
      <c r="F4" s="151"/>
      <c r="G4" s="151"/>
      <c r="H4" s="151"/>
      <c r="I4" s="151"/>
    </row>
    <row r="6" spans="1:9" ht="13.5" thickBot="1" x14ac:dyDescent="0.25">
      <c r="A6" s="64"/>
      <c r="B6" s="65" t="s">
        <v>44</v>
      </c>
      <c r="C6" s="65"/>
      <c r="D6" s="66"/>
      <c r="E6" s="67" t="s">
        <v>45</v>
      </c>
      <c r="F6" s="68" t="s">
        <v>46</v>
      </c>
      <c r="G6" s="68" t="s">
        <v>47</v>
      </c>
      <c r="H6" s="68" t="s">
        <v>48</v>
      </c>
      <c r="I6" s="69" t="s">
        <v>27</v>
      </c>
    </row>
    <row r="7" spans="1:9" x14ac:dyDescent="0.2">
      <c r="A7" s="70"/>
      <c r="B7" s="71" t="str">
        <f>Položky!C40</f>
        <v>Zar.č.401E Větrání laboratoře a pracovny</v>
      </c>
      <c r="D7" s="72"/>
      <c r="E7" s="73"/>
      <c r="F7" s="74">
        <f>Položky!G40</f>
        <v>0</v>
      </c>
      <c r="G7" s="74"/>
      <c r="H7" s="74"/>
      <c r="I7" s="75"/>
    </row>
    <row r="8" spans="1:9" x14ac:dyDescent="0.2">
      <c r="A8" s="70"/>
      <c r="B8" s="71" t="str">
        <f>Položky!C41</f>
        <v>Zar.č.402 Chlazení místností</v>
      </c>
      <c r="D8" s="72"/>
      <c r="E8" s="73"/>
      <c r="F8" s="74">
        <f>Položky!G44</f>
        <v>0</v>
      </c>
      <c r="G8" s="74"/>
      <c r="H8" s="74"/>
      <c r="I8" s="75"/>
    </row>
    <row r="9" spans="1:9" x14ac:dyDescent="0.2">
      <c r="A9" s="70"/>
      <c r="B9" s="71" t="str">
        <f>Položky!C45</f>
        <v>Zar.č.406 Odtah od digestoří</v>
      </c>
      <c r="D9" s="72"/>
      <c r="E9" s="73"/>
      <c r="F9" s="74">
        <f>Položky!G52</f>
        <v>0</v>
      </c>
      <c r="G9" s="74"/>
      <c r="H9" s="74"/>
      <c r="I9" s="75"/>
    </row>
    <row r="10" spans="1:9" x14ac:dyDescent="0.2">
      <c r="A10" s="70"/>
      <c r="B10" s="71" t="str">
        <f>Položky!C53</f>
        <v>Zar.č.407 Odtah od skříněk</v>
      </c>
      <c r="D10" s="72"/>
      <c r="E10" s="73"/>
      <c r="F10" s="74">
        <f>Položky!G57</f>
        <v>0</v>
      </c>
      <c r="G10" s="74"/>
      <c r="H10" s="74"/>
      <c r="I10" s="75"/>
    </row>
    <row r="11" spans="1:9" x14ac:dyDescent="0.2">
      <c r="A11" s="70"/>
      <c r="B11" s="71" t="str">
        <f>Položky!C58</f>
        <v>Ostatní</v>
      </c>
      <c r="D11" s="72"/>
      <c r="E11" s="73"/>
      <c r="F11" s="74">
        <f>Položky!G65</f>
        <v>0</v>
      </c>
      <c r="G11" s="74"/>
      <c r="H11" s="74"/>
      <c r="I11" s="75"/>
    </row>
    <row r="12" spans="1:9" x14ac:dyDescent="0.2">
      <c r="A12" s="70"/>
      <c r="B12" s="71"/>
      <c r="D12" s="72"/>
      <c r="E12" s="73"/>
      <c r="F12" s="74"/>
      <c r="G12" s="74"/>
      <c r="H12" s="74"/>
      <c r="I12" s="75"/>
    </row>
    <row r="13" spans="1:9" x14ac:dyDescent="0.2">
      <c r="A13" s="70"/>
      <c r="B13" s="71"/>
      <c r="D13" s="72"/>
      <c r="E13" s="73"/>
      <c r="F13" s="74"/>
      <c r="G13" s="74"/>
      <c r="H13" s="74"/>
      <c r="I13" s="75"/>
    </row>
    <row r="14" spans="1:9" x14ac:dyDescent="0.2">
      <c r="A14" s="70"/>
      <c r="B14" s="71"/>
      <c r="D14" s="72"/>
      <c r="E14" s="73"/>
      <c r="F14" s="74"/>
      <c r="G14" s="74"/>
      <c r="H14" s="74"/>
      <c r="I14" s="75"/>
    </row>
    <row r="15" spans="1:9" x14ac:dyDescent="0.2">
      <c r="A15" s="70"/>
      <c r="B15" s="71"/>
      <c r="D15" s="72"/>
      <c r="E15" s="73"/>
      <c r="F15" s="74"/>
      <c r="G15" s="74"/>
      <c r="H15" s="74"/>
      <c r="I15" s="75"/>
    </row>
    <row r="16" spans="1:9" x14ac:dyDescent="0.2">
      <c r="A16" s="70"/>
      <c r="B16" s="71"/>
      <c r="D16" s="72"/>
      <c r="E16" s="73"/>
      <c r="F16" s="74"/>
      <c r="G16" s="74"/>
      <c r="H16" s="74"/>
      <c r="I16" s="75"/>
    </row>
    <row r="17" spans="1:57" x14ac:dyDescent="0.2">
      <c r="A17" s="70"/>
      <c r="B17" s="71"/>
      <c r="D17" s="72"/>
      <c r="E17" s="73"/>
      <c r="F17" s="74"/>
      <c r="G17" s="74"/>
      <c r="H17" s="74"/>
      <c r="I17" s="75"/>
    </row>
    <row r="18" spans="1:57" x14ac:dyDescent="0.2">
      <c r="A18" s="70"/>
      <c r="B18" s="71"/>
      <c r="D18" s="72"/>
      <c r="E18" s="73"/>
      <c r="F18" s="74"/>
      <c r="G18" s="74"/>
      <c r="H18" s="74"/>
      <c r="I18" s="75"/>
    </row>
    <row r="19" spans="1:57" x14ac:dyDescent="0.2">
      <c r="A19" s="70"/>
      <c r="B19" s="71"/>
      <c r="D19" s="72"/>
      <c r="E19" s="73"/>
      <c r="F19" s="74"/>
      <c r="G19" s="74"/>
      <c r="H19" s="74"/>
      <c r="I19" s="75"/>
    </row>
    <row r="20" spans="1:57" x14ac:dyDescent="0.2">
      <c r="A20" s="70"/>
      <c r="B20" s="71"/>
      <c r="D20" s="72"/>
      <c r="E20" s="73"/>
      <c r="F20" s="74"/>
      <c r="G20" s="74"/>
      <c r="H20" s="74"/>
      <c r="I20" s="75"/>
    </row>
    <row r="21" spans="1:57" x14ac:dyDescent="0.2">
      <c r="A21" s="70"/>
      <c r="B21" s="71"/>
      <c r="D21" s="72"/>
      <c r="E21" s="73"/>
      <c r="F21" s="74"/>
      <c r="G21" s="74"/>
      <c r="H21" s="74"/>
      <c r="I21" s="75"/>
    </row>
    <row r="22" spans="1:57" ht="13.5" thickBot="1" x14ac:dyDescent="0.25">
      <c r="A22" s="70"/>
      <c r="B22" s="71"/>
      <c r="D22" s="72"/>
      <c r="E22" s="73"/>
      <c r="F22" s="74"/>
      <c r="G22" s="74"/>
      <c r="H22" s="74"/>
      <c r="I22" s="75"/>
    </row>
    <row r="23" spans="1:57" s="81" customFormat="1" ht="13.5" thickBot="1" x14ac:dyDescent="0.25">
      <c r="A23" s="76"/>
      <c r="B23" s="65" t="s">
        <v>49</v>
      </c>
      <c r="C23" s="65"/>
      <c r="D23" s="77"/>
      <c r="E23" s="78">
        <f>SUM(E7:E22)</f>
        <v>0</v>
      </c>
      <c r="F23" s="79">
        <f>SUM(F7:F22)</f>
        <v>0</v>
      </c>
      <c r="G23" s="79">
        <f>SUM(G7:G22)</f>
        <v>0</v>
      </c>
      <c r="H23" s="79">
        <f>SUM(H7:H22)</f>
        <v>0</v>
      </c>
      <c r="I23" s="80">
        <f>SUM(I7:I22)</f>
        <v>0</v>
      </c>
    </row>
    <row r="25" spans="1:57" ht="19.5" customHeight="1" x14ac:dyDescent="0.25">
      <c r="A25" s="142" t="s">
        <v>50</v>
      </c>
      <c r="B25" s="142"/>
      <c r="C25" s="142"/>
      <c r="D25" s="142"/>
      <c r="E25" s="142"/>
      <c r="F25" s="142"/>
      <c r="G25" s="142"/>
      <c r="H25" s="142"/>
      <c r="I25" s="142"/>
      <c r="BA25" s="25"/>
      <c r="BB25" s="25"/>
      <c r="BC25" s="25"/>
      <c r="BD25" s="25"/>
      <c r="BE25" s="25"/>
    </row>
    <row r="26" spans="1:57" ht="13.5" thickBot="1" x14ac:dyDescent="0.25"/>
    <row r="27" spans="1:57" x14ac:dyDescent="0.2">
      <c r="A27" s="82" t="s">
        <v>51</v>
      </c>
      <c r="B27" s="83"/>
      <c r="C27" s="83"/>
      <c r="D27" s="84"/>
      <c r="E27" s="85" t="s">
        <v>52</v>
      </c>
      <c r="F27" s="86" t="s">
        <v>53</v>
      </c>
      <c r="G27" s="87" t="s">
        <v>54</v>
      </c>
      <c r="H27" s="88"/>
      <c r="I27" s="89" t="s">
        <v>52</v>
      </c>
    </row>
    <row r="28" spans="1:57" x14ac:dyDescent="0.2">
      <c r="A28" s="38"/>
      <c r="B28" s="30"/>
      <c r="C28" s="30"/>
      <c r="D28" s="90"/>
      <c r="E28" s="91"/>
      <c r="F28" s="92"/>
      <c r="G28" s="93">
        <f>CHOOSE(BA28+1,HSV+PSV,HSV+PSV+Mont,HSV+PSV+Dodavka+Mont,HSV,PSV,Mont,Dodavka,Mont+Dodavka,0)</f>
        <v>0</v>
      </c>
      <c r="H28" s="94"/>
      <c r="I28" s="95">
        <f>E28+F28*G28/100</f>
        <v>0</v>
      </c>
      <c r="BA28">
        <v>8</v>
      </c>
    </row>
    <row r="29" spans="1:57" ht="13.5" thickBot="1" x14ac:dyDescent="0.25">
      <c r="A29" s="40"/>
      <c r="B29" s="96" t="s">
        <v>55</v>
      </c>
      <c r="C29" s="97"/>
      <c r="D29" s="98"/>
      <c r="E29" s="99"/>
      <c r="F29" s="100"/>
      <c r="G29" s="100"/>
      <c r="H29" s="200">
        <f>SUM(H28:H28)</f>
        <v>0</v>
      </c>
      <c r="I29" s="147"/>
    </row>
  </sheetData>
  <sheetProtection algorithmName="SHA-512" hashValue="TEQ0VWmF9EDAS5QJtrjFsGZiSU5//PI8GDn3S4OFZvDv43pvaJsOsxwXGIhWQpuAzGDOPeagMgmMdDU0Jv8bCQ==" saltValue="8wb/xJJ1HPbaTErS8WUBdw==" spinCount="100000" sheet="1"/>
  <customSheetViews>
    <customSheetView guid="{3CA24D3E-B427-4F8E-BB17-F14DD9BCC02E}" showPageBreaks="1" zeroValues="0" printArea="1">
      <selection sqref="A1:B1"/>
      <pageMargins left="0.59027777777777779" right="0.39374999999999999" top="0.98402777777777772" bottom="0.98402777777777772" header="0.51180555555555551" footer="0.51180555555555551"/>
      <pageSetup paperSize="9" firstPageNumber="0" orientation="portrait" horizontalDpi="300" verticalDpi="300" r:id="rId1"/>
      <headerFooter alignWithMargins="0">
        <oddFooter>&amp;CStrana &amp;P</oddFooter>
      </headerFooter>
    </customSheetView>
    <customSheetView guid="{6F301773-E269-4C2B-89ED-D694982250C8}" zeroValues="0">
      <selection sqref="A1:B1"/>
      <pageMargins left="0.59027777777777779" right="0.39374999999999999" top="0.98402777777777772" bottom="0.98402777777777772" header="0.51180555555555551" footer="0.51180555555555551"/>
      <pageSetup paperSize="9" firstPageNumber="0" orientation="portrait" horizontalDpi="300" verticalDpi="300" r:id="rId2"/>
      <headerFooter alignWithMargins="0">
        <oddFooter>&amp;CStrana &amp;P</oddFooter>
      </headerFooter>
    </customSheetView>
  </customSheetViews>
  <mergeCells count="6">
    <mergeCell ref="H29:I29"/>
    <mergeCell ref="A1:B1"/>
    <mergeCell ref="A2:B2"/>
    <mergeCell ref="G2:I2"/>
    <mergeCell ref="A4:I4"/>
    <mergeCell ref="A25:I25"/>
  </mergeCells>
  <pageMargins left="0.59027777777777779" right="0.39374999999999999" top="0.98402777777777772" bottom="0.98402777777777772" header="0.51180555555555551" footer="0.51180555555555551"/>
  <pageSetup paperSize="9" scale="97" firstPageNumber="0" orientation="portrait" horizontalDpi="300" verticalDpi="300" r:id="rId3"/>
  <headerFooter alignWithMargins="0"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showGridLines="0" showZeros="0" view="pageBreakPreview" topLeftCell="A43" zoomScale="85" zoomScaleNormal="115" zoomScaleSheetLayoutView="85" workbookViewId="0">
      <selection activeCell="J54" sqref="J54"/>
    </sheetView>
  </sheetViews>
  <sheetFormatPr defaultRowHeight="12.75" x14ac:dyDescent="0.2"/>
  <cols>
    <col min="1" max="1" width="10.5703125" style="101" customWidth="1"/>
    <col min="2" max="2" width="10.28515625" style="101" customWidth="1"/>
    <col min="3" max="3" width="49.42578125" style="118" customWidth="1"/>
    <col min="4" max="4" width="5.140625" style="101" customWidth="1"/>
    <col min="5" max="5" width="8.5703125" style="102" customWidth="1"/>
    <col min="6" max="6" width="10" style="102" bestFit="1" customWidth="1"/>
    <col min="7" max="7" width="14.7109375" style="101" customWidth="1"/>
    <col min="8" max="8" width="11" style="101" customWidth="1"/>
    <col min="9" max="9" width="9.140625" style="101"/>
    <col min="10" max="11" width="10.140625" style="101" bestFit="1" customWidth="1"/>
    <col min="12" max="16384" width="9.140625" style="101"/>
  </cols>
  <sheetData>
    <row r="1" spans="1:9" ht="15.75" x14ac:dyDescent="0.25">
      <c r="A1" s="152" t="s">
        <v>82</v>
      </c>
      <c r="B1" s="152"/>
      <c r="C1" s="152"/>
      <c r="D1" s="152"/>
      <c r="E1" s="152"/>
      <c r="F1" s="152"/>
      <c r="G1" s="152"/>
      <c r="H1" s="103"/>
    </row>
    <row r="2" spans="1:9" ht="13.5" thickBot="1" x14ac:dyDescent="0.25">
      <c r="B2" s="104"/>
      <c r="C2" s="116"/>
      <c r="D2" s="105"/>
      <c r="E2" s="106"/>
      <c r="F2" s="106"/>
      <c r="G2" s="105"/>
      <c r="H2" s="105"/>
    </row>
    <row r="3" spans="1:9" ht="13.5" thickTop="1" x14ac:dyDescent="0.2">
      <c r="A3" s="148" t="s">
        <v>4</v>
      </c>
      <c r="B3" s="148"/>
      <c r="C3" s="153" t="s">
        <v>89</v>
      </c>
      <c r="D3" s="154"/>
      <c r="E3" s="154"/>
      <c r="F3" s="154"/>
      <c r="G3" s="154"/>
      <c r="H3" s="107"/>
    </row>
    <row r="4" spans="1:9" ht="13.5" thickBot="1" x14ac:dyDescent="0.25">
      <c r="A4" s="155" t="s">
        <v>1</v>
      </c>
      <c r="B4" s="155"/>
      <c r="C4" s="117" t="s">
        <v>158</v>
      </c>
      <c r="D4" s="108"/>
      <c r="E4" s="156"/>
      <c r="F4" s="156"/>
      <c r="G4" s="156"/>
      <c r="H4" s="109"/>
    </row>
    <row r="5" spans="1:9" ht="24.75" thickTop="1" x14ac:dyDescent="0.2">
      <c r="A5" s="112" t="s">
        <v>56</v>
      </c>
      <c r="B5" s="113" t="s">
        <v>57</v>
      </c>
      <c r="C5" s="114" t="s">
        <v>58</v>
      </c>
      <c r="D5" s="113" t="s">
        <v>59</v>
      </c>
      <c r="E5" s="113" t="s">
        <v>80</v>
      </c>
      <c r="F5" s="114" t="s">
        <v>60</v>
      </c>
      <c r="G5" s="115" t="s">
        <v>61</v>
      </c>
      <c r="H5" s="110"/>
    </row>
    <row r="6" spans="1:9" x14ac:dyDescent="0.2">
      <c r="A6" s="133"/>
      <c r="B6" s="161" t="s">
        <v>68</v>
      </c>
      <c r="C6" s="161"/>
      <c r="D6" s="161"/>
      <c r="E6" s="161"/>
      <c r="F6" s="161"/>
      <c r="G6" s="162"/>
    </row>
    <row r="7" spans="1:9" x14ac:dyDescent="0.2">
      <c r="A7" s="134"/>
      <c r="B7" s="157" t="s">
        <v>69</v>
      </c>
      <c r="C7" s="157"/>
      <c r="D7" s="157"/>
      <c r="E7" s="157"/>
      <c r="F7" s="157"/>
      <c r="G7" s="158"/>
    </row>
    <row r="8" spans="1:9" ht="24" customHeight="1" x14ac:dyDescent="0.2">
      <c r="A8" s="134"/>
      <c r="B8" s="157" t="s">
        <v>70</v>
      </c>
      <c r="C8" s="157"/>
      <c r="D8" s="157"/>
      <c r="E8" s="157"/>
      <c r="F8" s="157"/>
      <c r="G8" s="158"/>
    </row>
    <row r="9" spans="1:9" ht="23.25" customHeight="1" x14ac:dyDescent="0.2">
      <c r="A9" s="134"/>
      <c r="B9" s="157" t="s">
        <v>71</v>
      </c>
      <c r="C9" s="157"/>
      <c r="D9" s="157"/>
      <c r="E9" s="157"/>
      <c r="F9" s="157"/>
      <c r="G9" s="158"/>
      <c r="I9" s="120"/>
    </row>
    <row r="10" spans="1:9" ht="34.5" customHeight="1" x14ac:dyDescent="0.2">
      <c r="A10" s="135"/>
      <c r="B10" s="163" t="s">
        <v>72</v>
      </c>
      <c r="C10" s="163"/>
      <c r="D10" s="163"/>
      <c r="E10" s="163"/>
      <c r="F10" s="163"/>
      <c r="G10" s="164"/>
      <c r="I10" s="120"/>
    </row>
    <row r="11" spans="1:9" x14ac:dyDescent="0.2">
      <c r="A11" s="135"/>
      <c r="B11" s="157" t="s">
        <v>73</v>
      </c>
      <c r="C11" s="157"/>
      <c r="D11" s="157"/>
      <c r="E11" s="157"/>
      <c r="F11" s="157"/>
      <c r="G11" s="158"/>
    </row>
    <row r="12" spans="1:9" x14ac:dyDescent="0.2">
      <c r="A12" s="136"/>
      <c r="B12" s="159" t="s">
        <v>74</v>
      </c>
      <c r="C12" s="159"/>
      <c r="D12" s="159"/>
      <c r="E12" s="159"/>
      <c r="F12" s="159"/>
      <c r="G12" s="160"/>
    </row>
    <row r="13" spans="1:9" ht="16.5" customHeight="1" x14ac:dyDescent="0.2">
      <c r="A13" s="165"/>
      <c r="B13" s="166"/>
      <c r="C13" s="167" t="s">
        <v>87</v>
      </c>
      <c r="D13" s="168"/>
      <c r="E13" s="169"/>
      <c r="F13" s="169"/>
      <c r="G13" s="170"/>
      <c r="H13" s="111"/>
    </row>
    <row r="14" spans="1:9" s="138" customFormat="1" ht="105.75" customHeight="1" x14ac:dyDescent="0.2">
      <c r="A14" s="194" t="s">
        <v>90</v>
      </c>
      <c r="B14" s="195" t="s">
        <v>67</v>
      </c>
      <c r="C14" s="196" t="s">
        <v>88</v>
      </c>
      <c r="D14" s="197" t="s">
        <v>62</v>
      </c>
      <c r="E14" s="197">
        <v>1</v>
      </c>
      <c r="F14" s="198">
        <v>0</v>
      </c>
      <c r="G14" s="199">
        <f t="shared" ref="G14:G19" si="0">E14*F14</f>
        <v>0</v>
      </c>
      <c r="H14" s="137"/>
    </row>
    <row r="15" spans="1:9" s="138" customFormat="1" ht="33.75" customHeight="1" x14ac:dyDescent="0.2">
      <c r="A15" s="194" t="s">
        <v>91</v>
      </c>
      <c r="B15" s="195" t="s">
        <v>67</v>
      </c>
      <c r="C15" s="196" t="s">
        <v>154</v>
      </c>
      <c r="D15" s="197" t="s">
        <v>62</v>
      </c>
      <c r="E15" s="197">
        <v>1</v>
      </c>
      <c r="F15" s="198">
        <v>0</v>
      </c>
      <c r="G15" s="199">
        <f t="shared" ref="G15" si="1">E15*F15</f>
        <v>0</v>
      </c>
      <c r="H15" s="137"/>
    </row>
    <row r="16" spans="1:9" s="138" customFormat="1" ht="32.25" customHeight="1" x14ac:dyDescent="0.2">
      <c r="A16" s="194" t="s">
        <v>92</v>
      </c>
      <c r="B16" s="195" t="s">
        <v>67</v>
      </c>
      <c r="C16" s="196" t="s">
        <v>155</v>
      </c>
      <c r="D16" s="197" t="s">
        <v>62</v>
      </c>
      <c r="E16" s="197">
        <v>1</v>
      </c>
      <c r="F16" s="198">
        <v>0</v>
      </c>
      <c r="G16" s="199">
        <f t="shared" ref="G16" si="2">E16*F16</f>
        <v>0</v>
      </c>
      <c r="H16" s="137"/>
    </row>
    <row r="17" spans="1:8" s="138" customFormat="1" ht="27" customHeight="1" x14ac:dyDescent="0.2">
      <c r="A17" s="194" t="s">
        <v>93</v>
      </c>
      <c r="B17" s="195" t="s">
        <v>67</v>
      </c>
      <c r="C17" s="196" t="s">
        <v>160</v>
      </c>
      <c r="D17" s="197" t="s">
        <v>62</v>
      </c>
      <c r="E17" s="197">
        <v>1</v>
      </c>
      <c r="F17" s="198">
        <v>0</v>
      </c>
      <c r="G17" s="199">
        <f t="shared" ref="G17" si="3">E17*F17</f>
        <v>0</v>
      </c>
      <c r="H17" s="137"/>
    </row>
    <row r="18" spans="1:8" s="138" customFormat="1" ht="27" customHeight="1" x14ac:dyDescent="0.2">
      <c r="A18" s="194" t="s">
        <v>94</v>
      </c>
      <c r="B18" s="195" t="s">
        <v>67</v>
      </c>
      <c r="C18" s="196" t="s">
        <v>161</v>
      </c>
      <c r="D18" s="197" t="s">
        <v>62</v>
      </c>
      <c r="E18" s="197">
        <v>1</v>
      </c>
      <c r="F18" s="198">
        <v>0</v>
      </c>
      <c r="G18" s="199">
        <f t="shared" ref="G18" si="4">E18*F18</f>
        <v>0</v>
      </c>
      <c r="H18" s="137"/>
    </row>
    <row r="19" spans="1:8" s="138" customFormat="1" ht="23.25" customHeight="1" x14ac:dyDescent="0.2">
      <c r="A19" s="194" t="s">
        <v>95</v>
      </c>
      <c r="B19" s="195" t="s">
        <v>67</v>
      </c>
      <c r="C19" s="196" t="s">
        <v>157</v>
      </c>
      <c r="D19" s="197" t="s">
        <v>62</v>
      </c>
      <c r="E19" s="197">
        <v>3</v>
      </c>
      <c r="F19" s="198">
        <v>0</v>
      </c>
      <c r="G19" s="199">
        <f t="shared" si="0"/>
        <v>0</v>
      </c>
      <c r="H19" s="137"/>
    </row>
    <row r="20" spans="1:8" s="138" customFormat="1" ht="24.75" customHeight="1" x14ac:dyDescent="0.2">
      <c r="A20" s="194" t="s">
        <v>96</v>
      </c>
      <c r="B20" s="195" t="s">
        <v>67</v>
      </c>
      <c r="C20" s="196" t="s">
        <v>97</v>
      </c>
      <c r="D20" s="197" t="s">
        <v>62</v>
      </c>
      <c r="E20" s="197">
        <v>4</v>
      </c>
      <c r="F20" s="198">
        <v>0</v>
      </c>
      <c r="G20" s="199">
        <f t="shared" ref="G20" si="5">E20*F20</f>
        <v>0</v>
      </c>
      <c r="H20" s="137"/>
    </row>
    <row r="21" spans="1:8" s="138" customFormat="1" ht="20.25" customHeight="1" x14ac:dyDescent="0.2">
      <c r="A21" s="194" t="s">
        <v>98</v>
      </c>
      <c r="B21" s="195" t="s">
        <v>67</v>
      </c>
      <c r="C21" s="196" t="s">
        <v>99</v>
      </c>
      <c r="D21" s="197" t="s">
        <v>62</v>
      </c>
      <c r="E21" s="197">
        <v>1</v>
      </c>
      <c r="F21" s="198">
        <v>0</v>
      </c>
      <c r="G21" s="199">
        <f t="shared" ref="G21" si="6">E21*F21</f>
        <v>0</v>
      </c>
      <c r="H21" s="137"/>
    </row>
    <row r="22" spans="1:8" s="138" customFormat="1" ht="45" customHeight="1" x14ac:dyDescent="0.2">
      <c r="A22" s="194" t="s">
        <v>100</v>
      </c>
      <c r="B22" s="195" t="s">
        <v>67</v>
      </c>
      <c r="C22" s="196" t="s">
        <v>103</v>
      </c>
      <c r="D22" s="197" t="s">
        <v>62</v>
      </c>
      <c r="E22" s="197">
        <v>3</v>
      </c>
      <c r="F22" s="198">
        <v>0</v>
      </c>
      <c r="G22" s="199">
        <f t="shared" ref="G22" si="7">E22*F22</f>
        <v>0</v>
      </c>
      <c r="H22" s="137"/>
    </row>
    <row r="23" spans="1:8" s="138" customFormat="1" ht="44.25" customHeight="1" x14ac:dyDescent="0.2">
      <c r="A23" s="194" t="s">
        <v>101</v>
      </c>
      <c r="B23" s="195" t="s">
        <v>67</v>
      </c>
      <c r="C23" s="196" t="s">
        <v>104</v>
      </c>
      <c r="D23" s="197" t="s">
        <v>62</v>
      </c>
      <c r="E23" s="197">
        <v>1</v>
      </c>
      <c r="F23" s="198">
        <v>0</v>
      </c>
      <c r="G23" s="199">
        <f t="shared" ref="G23" si="8">E23*F23</f>
        <v>0</v>
      </c>
      <c r="H23" s="137"/>
    </row>
    <row r="24" spans="1:8" s="138" customFormat="1" ht="43.5" customHeight="1" x14ac:dyDescent="0.2">
      <c r="A24" s="194" t="s">
        <v>102</v>
      </c>
      <c r="B24" s="195" t="s">
        <v>67</v>
      </c>
      <c r="C24" s="196" t="s">
        <v>105</v>
      </c>
      <c r="D24" s="197" t="s">
        <v>62</v>
      </c>
      <c r="E24" s="197">
        <v>1</v>
      </c>
      <c r="F24" s="198">
        <v>0</v>
      </c>
      <c r="G24" s="199">
        <f t="shared" ref="G24:G25" si="9">E24*F24</f>
        <v>0</v>
      </c>
      <c r="H24" s="137"/>
    </row>
    <row r="25" spans="1:8" s="138" customFormat="1" ht="35.25" customHeight="1" x14ac:dyDescent="0.2">
      <c r="A25" s="194" t="s">
        <v>106</v>
      </c>
      <c r="B25" s="195" t="s">
        <v>67</v>
      </c>
      <c r="C25" s="196" t="s">
        <v>107</v>
      </c>
      <c r="D25" s="197" t="s">
        <v>62</v>
      </c>
      <c r="E25" s="197">
        <v>1</v>
      </c>
      <c r="F25" s="198">
        <v>0</v>
      </c>
      <c r="G25" s="199">
        <f t="shared" si="9"/>
        <v>0</v>
      </c>
      <c r="H25" s="137"/>
    </row>
    <row r="26" spans="1:8" s="138" customFormat="1" ht="35.25" customHeight="1" x14ac:dyDescent="0.2">
      <c r="A26" s="194" t="s">
        <v>108</v>
      </c>
      <c r="B26" s="195" t="s">
        <v>67</v>
      </c>
      <c r="C26" s="196" t="s">
        <v>156</v>
      </c>
      <c r="D26" s="197" t="s">
        <v>62</v>
      </c>
      <c r="E26" s="197">
        <v>1</v>
      </c>
      <c r="F26" s="198">
        <v>0</v>
      </c>
      <c r="G26" s="199">
        <f t="shared" ref="G26" si="10">E26*F26</f>
        <v>0</v>
      </c>
      <c r="H26" s="137"/>
    </row>
    <row r="27" spans="1:8" s="138" customFormat="1" ht="33.75" x14ac:dyDescent="0.2">
      <c r="A27" s="194" t="s">
        <v>109</v>
      </c>
      <c r="B27" s="195" t="s">
        <v>67</v>
      </c>
      <c r="C27" s="196" t="s">
        <v>83</v>
      </c>
      <c r="D27" s="197" t="s">
        <v>65</v>
      </c>
      <c r="E27" s="197">
        <v>8</v>
      </c>
      <c r="F27" s="198">
        <v>0</v>
      </c>
      <c r="G27" s="199">
        <f t="shared" ref="G27" si="11">E27*F27</f>
        <v>0</v>
      </c>
      <c r="H27" s="137"/>
    </row>
    <row r="28" spans="1:8" s="138" customFormat="1" ht="33.75" x14ac:dyDescent="0.2">
      <c r="A28" s="194" t="s">
        <v>111</v>
      </c>
      <c r="B28" s="195" t="s">
        <v>67</v>
      </c>
      <c r="C28" s="196" t="s">
        <v>110</v>
      </c>
      <c r="D28" s="197" t="s">
        <v>65</v>
      </c>
      <c r="E28" s="197">
        <v>6</v>
      </c>
      <c r="F28" s="198">
        <v>0</v>
      </c>
      <c r="G28" s="199">
        <f t="shared" ref="G28" si="12">E28*F28</f>
        <v>0</v>
      </c>
      <c r="H28" s="137"/>
    </row>
    <row r="29" spans="1:8" s="138" customFormat="1" ht="33.75" x14ac:dyDescent="0.2">
      <c r="A29" s="194" t="s">
        <v>112</v>
      </c>
      <c r="B29" s="195" t="s">
        <v>67</v>
      </c>
      <c r="C29" s="196" t="s">
        <v>113</v>
      </c>
      <c r="D29" s="197" t="s">
        <v>65</v>
      </c>
      <c r="E29" s="197">
        <v>6</v>
      </c>
      <c r="F29" s="198">
        <v>0</v>
      </c>
      <c r="G29" s="199">
        <f t="shared" ref="G29" si="13">E29*F29</f>
        <v>0</v>
      </c>
      <c r="H29" s="137"/>
    </row>
    <row r="30" spans="1:8" s="138" customFormat="1" ht="45" x14ac:dyDescent="0.2">
      <c r="A30" s="194" t="s">
        <v>114</v>
      </c>
      <c r="B30" s="195" t="s">
        <v>67</v>
      </c>
      <c r="C30" s="196" t="s">
        <v>118</v>
      </c>
      <c r="D30" s="197" t="s">
        <v>65</v>
      </c>
      <c r="E30" s="197">
        <v>7</v>
      </c>
      <c r="F30" s="198">
        <v>0</v>
      </c>
      <c r="G30" s="199">
        <f t="shared" ref="G30" si="14">E30*F30</f>
        <v>0</v>
      </c>
      <c r="H30" s="137"/>
    </row>
    <row r="31" spans="1:8" s="138" customFormat="1" ht="45" x14ac:dyDescent="0.2">
      <c r="A31" s="194" t="s">
        <v>115</v>
      </c>
      <c r="B31" s="195" t="s">
        <v>67</v>
      </c>
      <c r="C31" s="196" t="s">
        <v>117</v>
      </c>
      <c r="D31" s="197" t="s">
        <v>65</v>
      </c>
      <c r="E31" s="197">
        <v>5</v>
      </c>
      <c r="F31" s="198">
        <v>0</v>
      </c>
      <c r="G31" s="199">
        <f t="shared" ref="G31" si="15">E31*F31</f>
        <v>0</v>
      </c>
      <c r="H31" s="137"/>
    </row>
    <row r="32" spans="1:8" s="138" customFormat="1" ht="45" x14ac:dyDescent="0.2">
      <c r="A32" s="194" t="s">
        <v>116</v>
      </c>
      <c r="B32" s="195" t="s">
        <v>67</v>
      </c>
      <c r="C32" s="196" t="s">
        <v>119</v>
      </c>
      <c r="D32" s="197" t="s">
        <v>65</v>
      </c>
      <c r="E32" s="197">
        <v>10</v>
      </c>
      <c r="F32" s="198">
        <v>0</v>
      </c>
      <c r="G32" s="199">
        <f t="shared" ref="G32" si="16">E32*F32</f>
        <v>0</v>
      </c>
      <c r="H32" s="137"/>
    </row>
    <row r="33" spans="1:8" s="138" customFormat="1" ht="22.5" x14ac:dyDescent="0.2">
      <c r="A33" s="194" t="s">
        <v>120</v>
      </c>
      <c r="B33" s="195" t="s">
        <v>67</v>
      </c>
      <c r="C33" s="196" t="s">
        <v>121</v>
      </c>
      <c r="D33" s="197" t="s">
        <v>65</v>
      </c>
      <c r="E33" s="197">
        <v>2</v>
      </c>
      <c r="F33" s="198">
        <v>0</v>
      </c>
      <c r="G33" s="199">
        <f t="shared" ref="G33" si="17">E33*F33</f>
        <v>0</v>
      </c>
      <c r="H33" s="137"/>
    </row>
    <row r="34" spans="1:8" s="138" customFormat="1" ht="22.5" x14ac:dyDescent="0.2">
      <c r="A34" s="194" t="s">
        <v>123</v>
      </c>
      <c r="B34" s="195" t="s">
        <v>67</v>
      </c>
      <c r="C34" s="196" t="s">
        <v>122</v>
      </c>
      <c r="D34" s="197" t="s">
        <v>65</v>
      </c>
      <c r="E34" s="197">
        <v>2</v>
      </c>
      <c r="F34" s="198">
        <v>0</v>
      </c>
      <c r="G34" s="199">
        <f t="shared" ref="G34" si="18">E34*F34</f>
        <v>0</v>
      </c>
      <c r="H34" s="137"/>
    </row>
    <row r="35" spans="1:8" s="138" customFormat="1" ht="22.5" x14ac:dyDescent="0.2">
      <c r="A35" s="194" t="s">
        <v>124</v>
      </c>
      <c r="B35" s="195" t="s">
        <v>67</v>
      </c>
      <c r="C35" s="196" t="s">
        <v>125</v>
      </c>
      <c r="D35" s="197" t="s">
        <v>65</v>
      </c>
      <c r="E35" s="197">
        <v>2</v>
      </c>
      <c r="F35" s="198">
        <v>0</v>
      </c>
      <c r="G35" s="199">
        <f t="shared" ref="G35" si="19">E35*F35</f>
        <v>0</v>
      </c>
      <c r="H35" s="137"/>
    </row>
    <row r="36" spans="1:8" s="138" customFormat="1" ht="22.5" x14ac:dyDescent="0.2">
      <c r="A36" s="194" t="s">
        <v>126</v>
      </c>
      <c r="B36" s="195" t="s">
        <v>67</v>
      </c>
      <c r="C36" s="196" t="s">
        <v>127</v>
      </c>
      <c r="D36" s="197" t="s">
        <v>65</v>
      </c>
      <c r="E36" s="197">
        <v>17</v>
      </c>
      <c r="F36" s="198">
        <v>0</v>
      </c>
      <c r="G36" s="199">
        <f t="shared" ref="G36" si="20">E36*F36</f>
        <v>0</v>
      </c>
      <c r="H36" s="137"/>
    </row>
    <row r="37" spans="1:8" s="138" customFormat="1" ht="22.5" x14ac:dyDescent="0.2">
      <c r="A37" s="194" t="s">
        <v>128</v>
      </c>
      <c r="B37" s="195" t="s">
        <v>67</v>
      </c>
      <c r="C37" s="196" t="s">
        <v>129</v>
      </c>
      <c r="D37" s="197" t="s">
        <v>65</v>
      </c>
      <c r="E37" s="197">
        <v>6</v>
      </c>
      <c r="F37" s="198">
        <v>0</v>
      </c>
      <c r="G37" s="199">
        <f t="shared" ref="G37" si="21">E37*F37</f>
        <v>0</v>
      </c>
      <c r="H37" s="137"/>
    </row>
    <row r="38" spans="1:8" s="138" customFormat="1" ht="33.75" x14ac:dyDescent="0.2">
      <c r="A38" s="194" t="s">
        <v>130</v>
      </c>
      <c r="B38" s="195" t="s">
        <v>67</v>
      </c>
      <c r="C38" s="196" t="s">
        <v>131</v>
      </c>
      <c r="D38" s="197" t="s">
        <v>84</v>
      </c>
      <c r="E38" s="197">
        <v>32</v>
      </c>
      <c r="F38" s="198">
        <v>0</v>
      </c>
      <c r="G38" s="199">
        <f t="shared" ref="G38:G39" si="22">E38*F38</f>
        <v>0</v>
      </c>
      <c r="H38" s="137"/>
    </row>
    <row r="39" spans="1:8" s="138" customFormat="1" ht="22.5" x14ac:dyDescent="0.2">
      <c r="A39" s="194" t="s">
        <v>132</v>
      </c>
      <c r="B39" s="195" t="s">
        <v>67</v>
      </c>
      <c r="C39" s="196" t="s">
        <v>85</v>
      </c>
      <c r="D39" s="197" t="s">
        <v>84</v>
      </c>
      <c r="E39" s="197">
        <v>28</v>
      </c>
      <c r="F39" s="198">
        <v>0</v>
      </c>
      <c r="G39" s="199">
        <f t="shared" si="22"/>
        <v>0</v>
      </c>
      <c r="H39" s="137"/>
    </row>
    <row r="40" spans="1:8" s="138" customFormat="1" x14ac:dyDescent="0.2">
      <c r="A40" s="177"/>
      <c r="B40" s="178" t="s">
        <v>63</v>
      </c>
      <c r="C40" s="179" t="str">
        <f>CONCATENATE(C13)</f>
        <v>Zar.č.401E Větrání laboratoře a pracovny</v>
      </c>
      <c r="D40" s="177"/>
      <c r="E40" s="180"/>
      <c r="F40" s="180"/>
      <c r="G40" s="181">
        <f>SUM(G14:G39)</f>
        <v>0</v>
      </c>
      <c r="H40" s="139"/>
    </row>
    <row r="41" spans="1:8" s="138" customFormat="1" x14ac:dyDescent="0.2">
      <c r="A41" s="171"/>
      <c r="B41" s="172"/>
      <c r="C41" s="173" t="s">
        <v>133</v>
      </c>
      <c r="D41" s="174"/>
      <c r="E41" s="175"/>
      <c r="F41" s="175"/>
      <c r="G41" s="176"/>
      <c r="H41" s="140"/>
    </row>
    <row r="42" spans="1:8" s="138" customFormat="1" ht="43.5" customHeight="1" x14ac:dyDescent="0.2">
      <c r="A42" s="194" t="s">
        <v>134</v>
      </c>
      <c r="B42" s="195" t="s">
        <v>67</v>
      </c>
      <c r="C42" s="196" t="s">
        <v>153</v>
      </c>
      <c r="D42" s="197" t="s">
        <v>62</v>
      </c>
      <c r="E42" s="197">
        <v>1</v>
      </c>
      <c r="F42" s="198">
        <v>0</v>
      </c>
      <c r="G42" s="199">
        <f t="shared" ref="G42" si="23">E42*F42</f>
        <v>0</v>
      </c>
      <c r="H42" s="137"/>
    </row>
    <row r="43" spans="1:8" s="138" customFormat="1" ht="42.75" customHeight="1" x14ac:dyDescent="0.2">
      <c r="A43" s="194" t="s">
        <v>134</v>
      </c>
      <c r="B43" s="195" t="s">
        <v>67</v>
      </c>
      <c r="C43" s="196" t="s">
        <v>135</v>
      </c>
      <c r="D43" s="197" t="s">
        <v>62</v>
      </c>
      <c r="E43" s="197">
        <v>1</v>
      </c>
      <c r="F43" s="198">
        <v>0</v>
      </c>
      <c r="G43" s="199">
        <f t="shared" ref="G43" si="24">E43*F43</f>
        <v>0</v>
      </c>
      <c r="H43" s="137"/>
    </row>
    <row r="44" spans="1:8" s="138" customFormat="1" x14ac:dyDescent="0.2">
      <c r="A44" s="177"/>
      <c r="B44" s="178" t="s">
        <v>63</v>
      </c>
      <c r="C44" s="179" t="str">
        <f t="shared" ref="C44" si="25">CONCATENATE(C41)</f>
        <v>Zar.č.402 Chlazení místností</v>
      </c>
      <c r="D44" s="177"/>
      <c r="E44" s="180"/>
      <c r="F44" s="180"/>
      <c r="G44" s="181">
        <f>SUM(G42:G43)</f>
        <v>0</v>
      </c>
      <c r="H44" s="139"/>
    </row>
    <row r="45" spans="1:8" s="138" customFormat="1" x14ac:dyDescent="0.2">
      <c r="A45" s="171"/>
      <c r="B45" s="172"/>
      <c r="C45" s="173" t="s">
        <v>136</v>
      </c>
      <c r="D45" s="174"/>
      <c r="E45" s="175"/>
      <c r="F45" s="175"/>
      <c r="G45" s="176"/>
      <c r="H45" s="140"/>
    </row>
    <row r="46" spans="1:8" s="138" customFormat="1" ht="70.5" customHeight="1" x14ac:dyDescent="0.2">
      <c r="A46" s="194" t="s">
        <v>137</v>
      </c>
      <c r="B46" s="195" t="s">
        <v>67</v>
      </c>
      <c r="C46" s="196" t="s">
        <v>145</v>
      </c>
      <c r="D46" s="197" t="s">
        <v>62</v>
      </c>
      <c r="E46" s="197">
        <v>1</v>
      </c>
      <c r="F46" s="198">
        <v>0</v>
      </c>
      <c r="G46" s="199">
        <f t="shared" ref="G46" si="26">E46*F46</f>
        <v>0</v>
      </c>
      <c r="H46" s="137"/>
    </row>
    <row r="47" spans="1:8" s="138" customFormat="1" ht="70.5" customHeight="1" x14ac:dyDescent="0.2">
      <c r="A47" s="194" t="s">
        <v>138</v>
      </c>
      <c r="B47" s="195" t="s">
        <v>67</v>
      </c>
      <c r="C47" s="196" t="s">
        <v>145</v>
      </c>
      <c r="D47" s="197" t="s">
        <v>62</v>
      </c>
      <c r="E47" s="197">
        <v>1</v>
      </c>
      <c r="F47" s="198">
        <v>0</v>
      </c>
      <c r="G47" s="199">
        <f t="shared" ref="G47:G49" si="27">E47*F47</f>
        <v>0</v>
      </c>
      <c r="H47" s="137"/>
    </row>
    <row r="48" spans="1:8" s="138" customFormat="1" ht="70.5" customHeight="1" x14ac:dyDescent="0.2">
      <c r="A48" s="194" t="s">
        <v>139</v>
      </c>
      <c r="B48" s="195" t="s">
        <v>67</v>
      </c>
      <c r="C48" s="196" t="s">
        <v>145</v>
      </c>
      <c r="D48" s="197" t="s">
        <v>62</v>
      </c>
      <c r="E48" s="197">
        <v>1</v>
      </c>
      <c r="F48" s="198">
        <v>0</v>
      </c>
      <c r="G48" s="199">
        <f t="shared" si="27"/>
        <v>0</v>
      </c>
      <c r="H48" s="137"/>
    </row>
    <row r="49" spans="1:8" s="138" customFormat="1" ht="66" customHeight="1" x14ac:dyDescent="0.2">
      <c r="A49" s="194" t="s">
        <v>140</v>
      </c>
      <c r="B49" s="195" t="s">
        <v>67</v>
      </c>
      <c r="C49" s="196" t="s">
        <v>145</v>
      </c>
      <c r="D49" s="197" t="s">
        <v>62</v>
      </c>
      <c r="E49" s="197">
        <v>1</v>
      </c>
      <c r="F49" s="198">
        <v>0</v>
      </c>
      <c r="G49" s="199">
        <f t="shared" si="27"/>
        <v>0</v>
      </c>
      <c r="H49" s="137"/>
    </row>
    <row r="50" spans="1:8" s="138" customFormat="1" ht="23.25" customHeight="1" x14ac:dyDescent="0.2">
      <c r="A50" s="194" t="s">
        <v>141</v>
      </c>
      <c r="B50" s="195" t="s">
        <v>67</v>
      </c>
      <c r="C50" s="196" t="s">
        <v>142</v>
      </c>
      <c r="D50" s="197" t="s">
        <v>65</v>
      </c>
      <c r="E50" s="197">
        <v>16</v>
      </c>
      <c r="F50" s="198">
        <v>0</v>
      </c>
      <c r="G50" s="199">
        <f t="shared" ref="G50" si="28">E50*F50</f>
        <v>0</v>
      </c>
      <c r="H50" s="137"/>
    </row>
    <row r="51" spans="1:8" s="138" customFormat="1" ht="25.5" customHeight="1" x14ac:dyDescent="0.2">
      <c r="A51" s="194" t="s">
        <v>143</v>
      </c>
      <c r="B51" s="195" t="s">
        <v>67</v>
      </c>
      <c r="C51" s="196" t="s">
        <v>144</v>
      </c>
      <c r="D51" s="197" t="s">
        <v>65</v>
      </c>
      <c r="E51" s="197">
        <v>8</v>
      </c>
      <c r="F51" s="198">
        <v>0</v>
      </c>
      <c r="G51" s="199">
        <f t="shared" ref="G51" si="29">E51*F51</f>
        <v>0</v>
      </c>
      <c r="H51" s="137"/>
    </row>
    <row r="52" spans="1:8" s="138" customFormat="1" x14ac:dyDescent="0.2">
      <c r="A52" s="177"/>
      <c r="B52" s="178" t="s">
        <v>63</v>
      </c>
      <c r="C52" s="179" t="str">
        <f>CONCATENATE(C45)</f>
        <v>Zar.č.406 Odtah od digestoří</v>
      </c>
      <c r="D52" s="177"/>
      <c r="E52" s="180"/>
      <c r="F52" s="180"/>
      <c r="G52" s="181">
        <f>SUM(G46:G51)</f>
        <v>0</v>
      </c>
      <c r="H52" s="139"/>
    </row>
    <row r="53" spans="1:8" s="138" customFormat="1" x14ac:dyDescent="0.2">
      <c r="A53" s="171"/>
      <c r="B53" s="172"/>
      <c r="C53" s="173" t="s">
        <v>146</v>
      </c>
      <c r="D53" s="174"/>
      <c r="E53" s="175"/>
      <c r="F53" s="175"/>
      <c r="G53" s="176"/>
      <c r="H53" s="140"/>
    </row>
    <row r="54" spans="1:8" s="138" customFormat="1" ht="66.75" customHeight="1" x14ac:dyDescent="0.2">
      <c r="A54" s="194" t="s">
        <v>147</v>
      </c>
      <c r="B54" s="195" t="s">
        <v>67</v>
      </c>
      <c r="C54" s="196" t="s">
        <v>148</v>
      </c>
      <c r="D54" s="197" t="s">
        <v>62</v>
      </c>
      <c r="E54" s="197">
        <v>1</v>
      </c>
      <c r="F54" s="198">
        <v>0</v>
      </c>
      <c r="G54" s="199">
        <f t="shared" ref="G54:G56" si="30">E54*F54</f>
        <v>0</v>
      </c>
      <c r="H54" s="137"/>
    </row>
    <row r="55" spans="1:8" s="138" customFormat="1" ht="21" customHeight="1" x14ac:dyDescent="0.2">
      <c r="A55" s="194" t="s">
        <v>149</v>
      </c>
      <c r="B55" s="195" t="s">
        <v>67</v>
      </c>
      <c r="C55" s="196" t="s">
        <v>151</v>
      </c>
      <c r="D55" s="197" t="s">
        <v>65</v>
      </c>
      <c r="E55" s="197">
        <v>19</v>
      </c>
      <c r="F55" s="198">
        <v>0</v>
      </c>
      <c r="G55" s="199">
        <f t="shared" si="30"/>
        <v>0</v>
      </c>
      <c r="H55" s="137"/>
    </row>
    <row r="56" spans="1:8" s="138" customFormat="1" ht="25.5" customHeight="1" x14ac:dyDescent="0.2">
      <c r="A56" s="194" t="s">
        <v>150</v>
      </c>
      <c r="B56" s="195" t="s">
        <v>67</v>
      </c>
      <c r="C56" s="196" t="s">
        <v>152</v>
      </c>
      <c r="D56" s="197" t="s">
        <v>65</v>
      </c>
      <c r="E56" s="197">
        <v>8</v>
      </c>
      <c r="F56" s="198">
        <v>0</v>
      </c>
      <c r="G56" s="199">
        <f t="shared" si="30"/>
        <v>0</v>
      </c>
      <c r="H56" s="137"/>
    </row>
    <row r="57" spans="1:8" s="138" customFormat="1" x14ac:dyDescent="0.2">
      <c r="A57" s="177"/>
      <c r="B57" s="178" t="s">
        <v>63</v>
      </c>
      <c r="C57" s="179" t="str">
        <f>CONCATENATE(C53)</f>
        <v>Zar.č.407 Odtah od skříněk</v>
      </c>
      <c r="D57" s="177"/>
      <c r="E57" s="180"/>
      <c r="F57" s="180"/>
      <c r="G57" s="181">
        <f>SUM(G54:G56)</f>
        <v>0</v>
      </c>
      <c r="H57" s="139"/>
    </row>
    <row r="58" spans="1:8" s="138" customFormat="1" x14ac:dyDescent="0.2">
      <c r="A58" s="182"/>
      <c r="B58" s="183"/>
      <c r="C58" s="184" t="s">
        <v>81</v>
      </c>
      <c r="D58" s="185"/>
      <c r="E58" s="186"/>
      <c r="F58" s="186"/>
      <c r="G58" s="187"/>
      <c r="H58" s="140"/>
    </row>
    <row r="59" spans="1:8" s="138" customFormat="1" x14ac:dyDescent="0.2">
      <c r="A59" s="188"/>
      <c r="B59" s="188" t="s">
        <v>67</v>
      </c>
      <c r="C59" s="189" t="s">
        <v>75</v>
      </c>
      <c r="D59" s="190" t="s">
        <v>64</v>
      </c>
      <c r="E59" s="190">
        <v>1</v>
      </c>
      <c r="F59" s="191">
        <v>0</v>
      </c>
      <c r="G59" s="192">
        <f t="shared" ref="G59:G63" si="31">E59*F59</f>
        <v>0</v>
      </c>
    </row>
    <row r="60" spans="1:8" s="138" customFormat="1" x14ac:dyDescent="0.2">
      <c r="A60" s="188"/>
      <c r="B60" s="188" t="s">
        <v>67</v>
      </c>
      <c r="C60" s="193" t="s">
        <v>76</v>
      </c>
      <c r="D60" s="190" t="s">
        <v>66</v>
      </c>
      <c r="E60" s="190">
        <v>16</v>
      </c>
      <c r="F60" s="191">
        <v>0</v>
      </c>
      <c r="G60" s="192">
        <f t="shared" si="31"/>
        <v>0</v>
      </c>
    </row>
    <row r="61" spans="1:8" s="138" customFormat="1" x14ac:dyDescent="0.2">
      <c r="A61" s="188"/>
      <c r="B61" s="188" t="s">
        <v>67</v>
      </c>
      <c r="C61" s="193" t="s">
        <v>77</v>
      </c>
      <c r="D61" s="190" t="s">
        <v>66</v>
      </c>
      <c r="E61" s="190">
        <v>8</v>
      </c>
      <c r="F61" s="191">
        <v>0</v>
      </c>
      <c r="G61" s="192">
        <f t="shared" si="31"/>
        <v>0</v>
      </c>
    </row>
    <row r="62" spans="1:8" s="138" customFormat="1" x14ac:dyDescent="0.2">
      <c r="A62" s="188"/>
      <c r="B62" s="188" t="s">
        <v>67</v>
      </c>
      <c r="C62" s="189" t="s">
        <v>78</v>
      </c>
      <c r="D62" s="190" t="s">
        <v>64</v>
      </c>
      <c r="E62" s="190">
        <v>1</v>
      </c>
      <c r="F62" s="191">
        <v>0</v>
      </c>
      <c r="G62" s="192">
        <f t="shared" si="31"/>
        <v>0</v>
      </c>
    </row>
    <row r="63" spans="1:8" s="138" customFormat="1" x14ac:dyDescent="0.2">
      <c r="A63" s="188"/>
      <c r="B63" s="188" t="s">
        <v>67</v>
      </c>
      <c r="C63" s="189" t="s">
        <v>79</v>
      </c>
      <c r="D63" s="190" t="s">
        <v>64</v>
      </c>
      <c r="E63" s="190">
        <v>1</v>
      </c>
      <c r="F63" s="191">
        <v>0</v>
      </c>
      <c r="G63" s="192">
        <f t="shared" si="31"/>
        <v>0</v>
      </c>
    </row>
    <row r="64" spans="1:8" s="138" customFormat="1" x14ac:dyDescent="0.2">
      <c r="A64" s="188"/>
      <c r="B64" s="188" t="s">
        <v>67</v>
      </c>
      <c r="C64" s="189" t="s">
        <v>86</v>
      </c>
      <c r="D64" s="190" t="s">
        <v>64</v>
      </c>
      <c r="E64" s="190">
        <v>1</v>
      </c>
      <c r="F64" s="191">
        <v>0</v>
      </c>
      <c r="G64" s="192">
        <f t="shared" ref="G64" si="32">E64*F64</f>
        <v>0</v>
      </c>
    </row>
    <row r="65" spans="1:8" s="138" customFormat="1" x14ac:dyDescent="0.2">
      <c r="A65" s="177"/>
      <c r="B65" s="178" t="s">
        <v>63</v>
      </c>
      <c r="C65" s="179" t="str">
        <f>CONCATENATE(C58)</f>
        <v>Ostatní</v>
      </c>
      <c r="D65" s="177"/>
      <c r="E65" s="180"/>
      <c r="F65" s="180"/>
      <c r="G65" s="181">
        <f>SUM(G59:G64)</f>
        <v>0</v>
      </c>
    </row>
    <row r="68" spans="1:8" x14ac:dyDescent="0.2">
      <c r="C68" s="131"/>
      <c r="F68" s="132"/>
      <c r="G68" s="121"/>
      <c r="H68" s="121"/>
    </row>
    <row r="71" spans="1:8" x14ac:dyDescent="0.2">
      <c r="B71" s="127"/>
      <c r="C71" s="101"/>
      <c r="E71" s="101"/>
    </row>
    <row r="76" spans="1:8" x14ac:dyDescent="0.2">
      <c r="C76" s="124"/>
      <c r="D76" s="119"/>
    </row>
    <row r="77" spans="1:8" x14ac:dyDescent="0.2">
      <c r="C77" s="124"/>
      <c r="D77" s="119"/>
    </row>
    <row r="79" spans="1:8" x14ac:dyDescent="0.2">
      <c r="C79" s="124"/>
      <c r="D79" s="119"/>
    </row>
    <row r="80" spans="1:8" x14ac:dyDescent="0.2">
      <c r="C80" s="124"/>
      <c r="D80" s="119"/>
    </row>
    <row r="81" spans="2:7" x14ac:dyDescent="0.2">
      <c r="C81" s="124"/>
    </row>
    <row r="82" spans="2:7" x14ac:dyDescent="0.2">
      <c r="C82" s="101"/>
    </row>
    <row r="83" spans="2:7" x14ac:dyDescent="0.2">
      <c r="C83" s="101"/>
    </row>
    <row r="84" spans="2:7" x14ac:dyDescent="0.2">
      <c r="C84" s="124"/>
    </row>
    <row r="86" spans="2:7" x14ac:dyDescent="0.2">
      <c r="C86" s="124"/>
    </row>
    <row r="88" spans="2:7" x14ac:dyDescent="0.2">
      <c r="B88" s="127"/>
      <c r="C88" s="128"/>
      <c r="D88" s="126"/>
      <c r="E88" s="126"/>
      <c r="F88" s="122"/>
      <c r="G88" s="123"/>
    </row>
    <row r="90" spans="2:7" x14ac:dyDescent="0.2">
      <c r="C90" s="124"/>
    </row>
    <row r="93" spans="2:7" x14ac:dyDescent="0.2">
      <c r="C93" s="124"/>
    </row>
    <row r="95" spans="2:7" x14ac:dyDescent="0.2">
      <c r="C95" s="124"/>
    </row>
    <row r="97" spans="3:3" x14ac:dyDescent="0.2">
      <c r="C97" s="124"/>
    </row>
    <row r="99" spans="3:3" x14ac:dyDescent="0.2">
      <c r="C99" s="129"/>
    </row>
    <row r="102" spans="3:3" x14ac:dyDescent="0.2">
      <c r="C102" s="125"/>
    </row>
    <row r="105" spans="3:3" x14ac:dyDescent="0.2">
      <c r="C105" s="130"/>
    </row>
    <row r="107" spans="3:3" x14ac:dyDescent="0.2">
      <c r="C107" s="124"/>
    </row>
    <row r="108" spans="3:3" x14ac:dyDescent="0.2">
      <c r="C108" s="124"/>
    </row>
    <row r="109" spans="3:3" x14ac:dyDescent="0.2">
      <c r="C109" s="124"/>
    </row>
    <row r="111" spans="3:3" x14ac:dyDescent="0.2">
      <c r="C111" s="124"/>
    </row>
    <row r="114" spans="3:3" x14ac:dyDescent="0.2">
      <c r="C114" s="124"/>
    </row>
  </sheetData>
  <sheetProtection algorithmName="SHA-512" hashValue="JyvTt/KuXaefrn7r1W8BUPMXQ/JS4cec007tTXy2e19THh8RfQoYi85vBEK3pD3Qbl4UjaGF1EwqdHQWOzjfRA==" saltValue="Knn3I0UtNSVhmq2y+q/Fyw==" spinCount="100000" sheet="1"/>
  <customSheetViews>
    <customSheetView guid="{3CA24D3E-B427-4F8E-BB17-F14DD9BCC02E}" showPageBreaks="1" showGridLines="0" zeroValues="0" printArea="1">
      <selection activeCell="C6" sqref="C6"/>
      <pageMargins left="0.51180555555555551" right="0.39374999999999999" top="0.39374999999999999" bottom="0.39305555555555555" header="0.51180555555555551" footer="0.19652777777777777"/>
      <pageSetup paperSize="9" scale="98" firstPageNumber="0" orientation="portrait" horizontalDpi="300" verticalDpi="300" r:id="rId1"/>
      <headerFooter alignWithMargins="0">
        <oddFooter>&amp;CStránka &amp;P z &amp;N</oddFooter>
      </headerFooter>
    </customSheetView>
    <customSheetView guid="{6F301773-E269-4C2B-89ED-D694982250C8}" showGridLines="0" zeroValues="0" topLeftCell="A3176">
      <selection activeCell="E3183" sqref="E3183"/>
      <pageMargins left="0.51180555555555551" right="0.39374999999999999" top="0.39374999999999999" bottom="0.39305555555555555" header="0.51180555555555551" footer="0.19652777777777777"/>
      <pageSetup paperSize="9" scale="98" firstPageNumber="0" orientation="portrait" horizontalDpi="300" verticalDpi="300" r:id="rId2"/>
      <headerFooter alignWithMargins="0">
        <oddFooter>&amp;CStránka &amp;P z &amp;N</oddFooter>
      </headerFooter>
    </customSheetView>
  </customSheetViews>
  <mergeCells count="12">
    <mergeCell ref="B11:G11"/>
    <mergeCell ref="B12:G12"/>
    <mergeCell ref="B6:G6"/>
    <mergeCell ref="B7:G7"/>
    <mergeCell ref="B8:G8"/>
    <mergeCell ref="B9:G9"/>
    <mergeCell ref="B10:G10"/>
    <mergeCell ref="A1:G1"/>
    <mergeCell ref="A3:B3"/>
    <mergeCell ref="C3:G3"/>
    <mergeCell ref="A4:B4"/>
    <mergeCell ref="E4:G4"/>
  </mergeCells>
  <phoneticPr fontId="1" type="noConversion"/>
  <pageMargins left="0.51180555555555551" right="0.39374999999999999" top="0.39374999999999999" bottom="0.39305555555555555" header="0.51180555555555551" footer="0.19652777777777777"/>
  <pageSetup paperSize="9" scale="86" firstPageNumber="0" orientation="portrait" horizontalDpi="300" verticalDpi="300" r:id="rId3"/>
  <headerFooter alignWithMargins="0">
    <oddFooter>&amp;CStránka &amp;P z &amp;N</oddFooter>
  </headerFooter>
  <rowBreaks count="1" manualBreakCount="1">
    <brk id="5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Projektant</vt:lpstr>
      <vt:lpstr>PSV</vt:lpstr>
      <vt:lpstr>Položky!SloupecCisloPol</vt:lpstr>
      <vt:lpstr>Položky!SloupecMJ</vt:lpstr>
      <vt:lpstr>Položky!SloupecMnozstvi</vt:lpstr>
      <vt:lpstr>Položky!SloupecNazPol</vt:lpstr>
      <vt:lpstr>Položky!SloupecPC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auer@subtech.cz</dc:creator>
  <cp:lastModifiedBy>Martin Škarek</cp:lastModifiedBy>
  <cp:lastPrinted>2021-07-27T09:45:53Z</cp:lastPrinted>
  <dcterms:created xsi:type="dcterms:W3CDTF">2015-04-10T12:18:59Z</dcterms:created>
  <dcterms:modified xsi:type="dcterms:W3CDTF">2021-09-06T12:37:36Z</dcterms:modified>
</cp:coreProperties>
</file>