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defaultThemeVersion="166925"/>
  <workbookProtection workbookAlgorithmName="SHA-512" workbookHashValue="u0n1hl7ZaDCipOgSjJNxIUhZzkhfavmbsILZSsRN4J2N0GeHoZydtA3YfgFE/hKwXzOP4b7ek2p6v3PhvSdapA==" workbookSpinCount="100000" workbookSaltValue="KHPvHJZMyzWRGUuNPpJm5Q==" lockStructure="1"/>
  <bookViews>
    <workbookView xWindow="65416" yWindow="65416" windowWidth="29040" windowHeight="15840" tabRatio="832" activeTab="0"/>
  </bookViews>
  <sheets>
    <sheet name="titulní strana" sheetId="11" r:id="rId1"/>
    <sheet name="identifikace dodavatele (1)" sheetId="2" r:id="rId2"/>
    <sheet name="identifikace dodavatele (&gt;1)" sheetId="14" r:id="rId3"/>
    <sheet name="Odborná úroveň" sheetId="37" r:id="rId4"/>
    <sheet name="Rizika" sheetId="38" r:id="rId5"/>
    <sheet name="Pokročilé řešení" sheetId="39" r:id="rId6"/>
    <sheet name="zdroj dat" sheetId="17" r:id="rId7"/>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<sst xmlns="http://schemas.openxmlformats.org/spreadsheetml/2006/main" count="501" uniqueCount="186">
  <si>
    <t>Veškeré další dokumenty tvořící Smlouvu se stanou součástí Smlouvy ve znění obsaženém v zadávací dokumentaci doplněném Zadavatelem v souladu s nabídkou vybraného dodavatele.</t>
  </si>
  <si>
    <t>OBECNÉ POKYNY K VYPLNĚNÍ</t>
  </si>
  <si>
    <r>
      <t xml:space="preserve">Dodavatel musí na každém listu vyplnit </t>
    </r>
    <r>
      <rPr>
        <b/>
        <i/>
        <sz val="10"/>
        <color theme="1"/>
        <rFont val="Arial"/>
        <family val="2"/>
      </rPr>
      <t>všechny modře podbarvené buňky</t>
    </r>
    <r>
      <rPr>
        <i/>
        <sz val="10"/>
        <color theme="1"/>
        <rFont val="Arial"/>
        <family val="2"/>
      </rPr>
      <t>, pokud není výslovně stanoveno jinak.</t>
    </r>
  </si>
  <si>
    <t>Dodavatel nesmí upravovat jiné než modře podbarvené buňky, pokud není výslovně stanoveno jinak.</t>
  </si>
  <si>
    <t>název</t>
  </si>
  <si>
    <t>sídlo</t>
  </si>
  <si>
    <t>IČO</t>
  </si>
  <si>
    <t>KONTAKT PRO ÚČELY ŘÍZENÍ</t>
  </si>
  <si>
    <t>kontaktní osoba</t>
  </si>
  <si>
    <t>telefon</t>
  </si>
  <si>
    <t>e-mail</t>
  </si>
  <si>
    <t>DALŠÍ POKYNY K VYPLNĚNÍ</t>
  </si>
  <si>
    <t>Pokud se jedná o společnou nabídku více dodavatelů, dodavatelé tento list nevyplňují.</t>
  </si>
  <si>
    <t>[doplňte označení dodavatele; např. Společník 1]</t>
  </si>
  <si>
    <t>[doplňte označení dodavatele; např. Společník 2]</t>
  </si>
  <si>
    <t xml:space="preserve"> </t>
  </si>
  <si>
    <t>[doplňte označení dodavatele; např. Společník 3]</t>
  </si>
  <si>
    <t>jméno a příjmení kontaktní osoby</t>
  </si>
  <si>
    <t>Dodavatelé na žádost Zadavatele předloží doklad, ze kterého jednoznačně vyplývá uvedená skutečnost, např. smlouvu o společnosti.</t>
  </si>
  <si>
    <t>Pokud se jedná o nabídku jednoho dodavatele, dodavatel tento list nevyplňuje.</t>
  </si>
  <si>
    <t>Pokud je počet dodavatelů podávajících společnou nabídku menší než 3, dodavatelé mohou dotčené řádky odstranit.</t>
  </si>
  <si>
    <t>Pokud je počet dodavatelů podávajících společnou nabídku větší než 3, dodavatelé mohou kopírovat dotčené řádky podle potřeby.</t>
  </si>
  <si>
    <t>Kč bez DPH</t>
  </si>
  <si>
    <t>2</t>
  </si>
  <si>
    <t>3</t>
  </si>
  <si>
    <t>[vyberte z rozevíracího seznamu]</t>
  </si>
  <si>
    <t>ano</t>
  </si>
  <si>
    <t>IDENTIFIKACE DODAVATELE (JEDEN DODAVATEL PODÁVAJÍCÍ NABÍDKU)</t>
  </si>
  <si>
    <t>dodavatel je malý či střední podnik</t>
  </si>
  <si>
    <t>IDENTIFIKACE DODAVATELE (VÍCE DODAVATELŮ PODÁVAJÍCÍCH SPOLEČNOU NABÍDKU)</t>
  </si>
  <si>
    <t>FORMULÁŘ NABÍDKY</t>
  </si>
  <si>
    <t>ÚČEL A FORMA FORMULÁŘE NABÍDKY</t>
  </si>
  <si>
    <t>Dodavatel musí podat nabídku a prokázat splnění zadávacích podmínek předložením Formuláře nabídky zpracovaného v souladu s touto předlohou.</t>
  </si>
  <si>
    <t>Ve Formuláři nabídky jsou použity rovněž definice z ust. 1.1 [Definice] dokumentu nadepsaného „Zadávací dokumentace“.</t>
  </si>
  <si>
    <t>Dodavatel může předložit Formulář nabídky bez podpisu. Jeho autenticita a neporušitelnost bude zajištěna použitím elektronického nástroje.</t>
  </si>
  <si>
    <t>Z důvodu usnadnění hodnocení nabídek a posouzení podmínek účasti Zadavatel doporučuje, aby účastník předložil Formulář nabídky ve formátu *.xlsx.</t>
  </si>
  <si>
    <t>HODNOCENÍ - ODBORNÁ ÚROVEŇ</t>
  </si>
  <si>
    <t>CO NÁM NABÍZÍTE?</t>
  </si>
  <si>
    <t>počet znaků</t>
  </si>
  <si>
    <t>Odborná úroveň</t>
  </si>
  <si>
    <t>zbývá znaků</t>
  </si>
  <si>
    <t>CO NÁM TO PŘINESE - V ČÍSLECH?</t>
  </si>
  <si>
    <t>DOKAŽTE, ŽE TO FUNGUJE - V ČÍSLECH!</t>
  </si>
  <si>
    <t>TVRZENÍ</t>
  </si>
  <si>
    <t>[vyberte]</t>
  </si>
  <si>
    <t>✔</t>
  </si>
  <si>
    <t>?</t>
  </si>
  <si>
    <r>
      <t xml:space="preserve">Do počtu znaků se </t>
    </r>
    <r>
      <rPr>
        <b/>
        <i/>
        <sz val="10"/>
        <color theme="1"/>
        <rFont val="Arial"/>
        <family val="2"/>
      </rPr>
      <t>nezapočítává</t>
    </r>
    <r>
      <rPr>
        <i/>
        <sz val="10"/>
        <color theme="1"/>
        <rFont val="Arial"/>
        <family val="2"/>
      </rPr>
      <t xml:space="preserve"> počet </t>
    </r>
    <r>
      <rPr>
        <b/>
        <i/>
        <sz val="10"/>
        <color theme="1"/>
        <rFont val="Arial"/>
        <family val="2"/>
      </rPr>
      <t>odsazení</t>
    </r>
    <r>
      <rPr>
        <i/>
        <sz val="10"/>
        <color theme="1"/>
        <rFont val="Arial"/>
        <family val="2"/>
      </rPr>
      <t xml:space="preserve"> odstavců (Alt+Enter).</t>
    </r>
  </si>
  <si>
    <t>HODNOCENÍ - RIZIKA</t>
  </si>
  <si>
    <t>RIZIKO</t>
  </si>
  <si>
    <t>Rizika</t>
  </si>
  <si>
    <r>
      <rPr>
        <b/>
        <i/>
        <sz val="10"/>
        <color theme="1"/>
        <rFont val="Arial"/>
        <family val="2"/>
      </rPr>
      <t>Výsledek samokontroly</t>
    </r>
    <r>
      <rPr>
        <i/>
        <sz val="10"/>
        <color theme="1"/>
        <rFont val="Arial"/>
        <family val="2"/>
      </rPr>
      <t xml:space="preserve"> je pro zadavatele </t>
    </r>
    <r>
      <rPr>
        <b/>
        <i/>
        <sz val="10"/>
        <color theme="1"/>
        <rFont val="Arial"/>
        <family val="2"/>
      </rPr>
      <t>nezávazný</t>
    </r>
    <r>
      <rPr>
        <i/>
        <sz val="10"/>
        <color theme="1"/>
        <rFont val="Arial"/>
        <family val="2"/>
      </rPr>
      <t xml:space="preserve"> a </t>
    </r>
    <r>
      <rPr>
        <b/>
        <i/>
        <sz val="10"/>
        <color theme="1"/>
        <rFont val="Arial"/>
        <family val="2"/>
      </rPr>
      <t>nemůže ovlivnit výsledek</t>
    </r>
    <r>
      <rPr>
        <i/>
        <sz val="10"/>
        <color theme="1"/>
        <rFont val="Arial"/>
        <family val="2"/>
      </rPr>
      <t xml:space="preserve"> hodnocení nabídek.</t>
    </r>
  </si>
  <si>
    <t>Tickbox (Samokontrola / Rizika - Vztah rizika k zakázce)</t>
  </si>
  <si>
    <t>hodnota</t>
  </si>
  <si>
    <t>HODNOCENÍ - POKROČILÉ ŘEŠENÍ</t>
  </si>
  <si>
    <t>POKROČILÉ ŘEŠENÍ</t>
  </si>
  <si>
    <t>CO TO VYLEPŠUJE?</t>
  </si>
  <si>
    <r>
      <t xml:space="preserve">Popište, v čem je </t>
    </r>
    <r>
      <rPr>
        <b/>
        <i/>
        <sz val="10"/>
        <rFont val="Arial"/>
        <family val="2"/>
      </rPr>
      <t>Základní řešení</t>
    </r>
    <r>
      <rPr>
        <i/>
        <sz val="10"/>
        <rFont val="Arial"/>
        <family val="2"/>
      </rPr>
      <t xml:space="preserve"> (Minimální požadavky) </t>
    </r>
    <r>
      <rPr>
        <b/>
        <i/>
        <sz val="10"/>
        <rFont val="Arial"/>
        <family val="2"/>
      </rPr>
      <t>vylepšeno</t>
    </r>
    <r>
      <rPr>
        <i/>
        <sz val="10"/>
        <rFont val="Arial"/>
        <family val="2"/>
      </rPr>
      <t>?</t>
    </r>
  </si>
  <si>
    <r>
      <t xml:space="preserve">Uveďte </t>
    </r>
    <r>
      <rPr>
        <b/>
        <i/>
        <sz val="10"/>
        <rFont val="Arial"/>
        <family val="2"/>
      </rPr>
      <t>cenu Pokročilého řešení</t>
    </r>
    <r>
      <rPr>
        <i/>
        <sz val="10"/>
        <rFont val="Arial"/>
        <family val="2"/>
      </rPr>
      <t xml:space="preserve">. V případě </t>
    </r>
    <r>
      <rPr>
        <b/>
        <i/>
        <sz val="10"/>
        <rFont val="Arial"/>
        <family val="2"/>
      </rPr>
      <t>více Vylepšení</t>
    </r>
    <r>
      <rPr>
        <i/>
        <sz val="10"/>
        <rFont val="Arial"/>
        <family val="2"/>
      </rPr>
      <t xml:space="preserve">, uveďte cenu </t>
    </r>
    <r>
      <rPr>
        <b/>
        <i/>
        <sz val="10"/>
        <rFont val="Arial"/>
        <family val="2"/>
      </rPr>
      <t>každého Vylepšení</t>
    </r>
    <r>
      <rPr>
        <i/>
        <sz val="10"/>
        <rFont val="Arial"/>
        <family val="2"/>
      </rPr>
      <t>.</t>
    </r>
  </si>
  <si>
    <t>kvalita plnění zakázky</t>
  </si>
  <si>
    <t>čas plnění zakázky</t>
  </si>
  <si>
    <r>
      <t xml:space="preserve">Popište </t>
    </r>
    <r>
      <rPr>
        <b/>
        <i/>
        <sz val="10"/>
        <rFont val="Arial"/>
        <family val="2"/>
      </rPr>
      <t xml:space="preserve">riziko na straně zadavatele </t>
    </r>
    <r>
      <rPr>
        <i/>
        <sz val="10"/>
        <rFont val="Arial"/>
        <family val="2"/>
      </rPr>
      <t>(tedy nikoli riziko na Vaší straně), které jste identifikovali.</t>
    </r>
  </si>
  <si>
    <r>
      <rPr>
        <b/>
        <i/>
        <sz val="10"/>
        <rFont val="Arial"/>
        <family val="2"/>
      </rPr>
      <t>Kvalifikovaně</t>
    </r>
    <r>
      <rPr>
        <i/>
        <sz val="10"/>
        <rFont val="Arial"/>
        <family val="2"/>
      </rPr>
      <t xml:space="preserve"> odhadněte </t>
    </r>
    <r>
      <rPr>
        <b/>
        <i/>
        <sz val="10"/>
        <rFont val="Arial"/>
        <family val="2"/>
      </rPr>
      <t>pravděpodobnost vzniku</t>
    </r>
    <r>
      <rPr>
        <i/>
        <sz val="10"/>
        <rFont val="Arial"/>
        <family val="2"/>
      </rPr>
      <t xml:space="preserve"> rizika.</t>
    </r>
  </si>
  <si>
    <r>
      <rPr>
        <b/>
        <i/>
        <sz val="10"/>
        <rFont val="Arial"/>
        <family val="2"/>
      </rPr>
      <t>Kvalifikovaně</t>
    </r>
    <r>
      <rPr>
        <i/>
        <sz val="10"/>
        <rFont val="Arial"/>
        <family val="2"/>
      </rPr>
      <t xml:space="preserve"> odhadněte </t>
    </r>
    <r>
      <rPr>
        <b/>
        <i/>
        <sz val="10"/>
        <rFont val="Arial"/>
        <family val="2"/>
      </rPr>
      <t>negativní dopad</t>
    </r>
    <r>
      <rPr>
        <i/>
        <sz val="10"/>
        <rFont val="Arial"/>
        <family val="2"/>
      </rPr>
      <t xml:space="preserve"> rizika.</t>
    </r>
  </si>
  <si>
    <r>
      <rPr>
        <b/>
        <i/>
        <sz val="10"/>
        <rFont val="Arial"/>
        <family val="2"/>
      </rPr>
      <t>Kvalifikovaně</t>
    </r>
    <r>
      <rPr>
        <i/>
        <sz val="10"/>
        <rFont val="Arial"/>
        <family val="2"/>
      </rPr>
      <t xml:space="preserve"> odhadněte </t>
    </r>
    <r>
      <rPr>
        <b/>
        <i/>
        <sz val="10"/>
        <rFont val="Arial"/>
        <family val="2"/>
      </rPr>
      <t>negativní dopad</t>
    </r>
    <r>
      <rPr>
        <i/>
        <sz val="10"/>
        <rFont val="Arial"/>
        <family val="2"/>
      </rPr>
      <t xml:space="preserve"> rizika po realizaci</t>
    </r>
    <r>
      <rPr>
        <b/>
        <i/>
        <sz val="10"/>
        <rFont val="Arial"/>
        <family val="2"/>
      </rPr>
      <t xml:space="preserve"> opatření</t>
    </r>
    <r>
      <rPr>
        <i/>
        <sz val="10"/>
        <rFont val="Arial"/>
        <family val="2"/>
      </rPr>
      <t>.</t>
    </r>
  </si>
  <si>
    <r>
      <rPr>
        <b/>
        <i/>
        <sz val="10"/>
        <rFont val="Arial"/>
        <family val="2"/>
      </rPr>
      <t>Kvalifikovaně</t>
    </r>
    <r>
      <rPr>
        <i/>
        <sz val="10"/>
        <rFont val="Arial"/>
        <family val="2"/>
      </rPr>
      <t xml:space="preserve"> odhadněte </t>
    </r>
    <r>
      <rPr>
        <b/>
        <i/>
        <sz val="10"/>
        <rFont val="Arial"/>
        <family val="2"/>
      </rPr>
      <t>pravděpodobnost vzniku</t>
    </r>
    <r>
      <rPr>
        <i/>
        <sz val="10"/>
        <rFont val="Arial"/>
        <family val="2"/>
      </rPr>
      <t xml:space="preserve"> rizika po realizaci</t>
    </r>
    <r>
      <rPr>
        <b/>
        <i/>
        <sz val="10"/>
        <rFont val="Arial"/>
        <family val="2"/>
      </rPr>
      <t xml:space="preserve"> opatření</t>
    </r>
    <r>
      <rPr>
        <i/>
        <sz val="10"/>
        <rFont val="Arial"/>
        <family val="2"/>
      </rPr>
      <t>.</t>
    </r>
  </si>
  <si>
    <r>
      <t xml:space="preserve">Popište </t>
    </r>
    <r>
      <rPr>
        <b/>
        <i/>
        <sz val="10"/>
        <rFont val="Arial"/>
        <family val="2"/>
      </rPr>
      <t>opatření</t>
    </r>
    <r>
      <rPr>
        <i/>
        <sz val="10"/>
        <rFont val="Arial"/>
        <family val="2"/>
      </rPr>
      <t xml:space="preserve">, které jste </t>
    </r>
    <r>
      <rPr>
        <b/>
        <i/>
        <sz val="10"/>
        <rFont val="Arial"/>
        <family val="2"/>
      </rPr>
      <t>připraveni</t>
    </r>
    <r>
      <rPr>
        <i/>
        <sz val="10"/>
        <rFont val="Arial"/>
        <family val="2"/>
      </rPr>
      <t xml:space="preserve"> provést či jinak zajistit jeho provedení.</t>
    </r>
  </si>
  <si>
    <t>možnost</t>
  </si>
  <si>
    <t>Pokročilé řešení</t>
  </si>
  <si>
    <t>min.</t>
  </si>
  <si>
    <t>max.</t>
  </si>
  <si>
    <t>N/A</t>
  </si>
  <si>
    <t>počet
znaků</t>
  </si>
  <si>
    <r>
      <t xml:space="preserve">Uveďte </t>
    </r>
    <r>
      <rPr>
        <b/>
        <i/>
        <sz val="10"/>
        <rFont val="Arial"/>
        <family val="2"/>
      </rPr>
      <t xml:space="preserve">povahu </t>
    </r>
    <r>
      <rPr>
        <i/>
        <sz val="10"/>
        <rFont val="Arial"/>
        <family val="2"/>
      </rPr>
      <t xml:space="preserve">a </t>
    </r>
    <r>
      <rPr>
        <b/>
        <i/>
        <sz val="10"/>
        <rFont val="Arial"/>
        <family val="2"/>
      </rPr>
      <t>cenu opatření</t>
    </r>
    <r>
      <rPr>
        <i/>
        <sz val="10"/>
        <rFont val="Arial"/>
        <family val="2"/>
      </rPr>
      <t>. Pokud uvedete "0", je cena součástí Nabídkové ceny.</t>
    </r>
  </si>
  <si>
    <t>preventivní (provede se bez ohledu na to, zda riziko skutečně vznikne)</t>
  </si>
  <si>
    <t>Obecné</t>
  </si>
  <si>
    <t>Bezpečnost</t>
  </si>
  <si>
    <t>Efektivita</t>
  </si>
  <si>
    <t>Kvalitní podpora</t>
  </si>
  <si>
    <t>Počet získaných bodů v rámci všech rizik</t>
  </si>
  <si>
    <t>PH zakázky</t>
  </si>
  <si>
    <t>zaokrouh.</t>
  </si>
  <si>
    <t>max. počet znaků</t>
  </si>
  <si>
    <t>ano, možnost (a)</t>
  </si>
  <si>
    <t>ano, možnost (b)</t>
  </si>
  <si>
    <t>ano, možnost (c)</t>
  </si>
  <si>
    <t>ano, možnost (d)</t>
  </si>
  <si>
    <t>nelze určit</t>
  </si>
  <si>
    <t>Přínos opatření</t>
  </si>
  <si>
    <r>
      <t xml:space="preserve">Vzorce pro výpočet </t>
    </r>
    <r>
      <rPr>
        <b/>
        <i/>
        <sz val="10"/>
        <rFont val="Arial"/>
        <family val="2"/>
      </rPr>
      <t>přínosu opatření</t>
    </r>
    <r>
      <rPr>
        <i/>
        <sz val="10"/>
        <rFont val="Arial"/>
        <family val="2"/>
      </rPr>
      <t xml:space="preserve"> a </t>
    </r>
    <r>
      <rPr>
        <b/>
        <i/>
        <sz val="10"/>
        <rFont val="Arial"/>
        <family val="2"/>
      </rPr>
      <t>získaných bodů</t>
    </r>
    <r>
      <rPr>
        <i/>
        <sz val="10"/>
        <rFont val="Arial"/>
        <family val="2"/>
      </rPr>
      <t xml:space="preserve"> jsou stanoveny v </t>
    </r>
    <r>
      <rPr>
        <b/>
        <i/>
        <sz val="10"/>
        <rFont val="Arial"/>
        <family val="2"/>
      </rPr>
      <t>kontrolním listu rizik</t>
    </r>
    <r>
      <rPr>
        <i/>
        <sz val="10"/>
        <rFont val="Arial"/>
        <family val="2"/>
      </rPr>
      <t>.</t>
    </r>
  </si>
  <si>
    <t>nejvyšší hodnotitelný dopad rizika</t>
  </si>
  <si>
    <t>reaktivní (provede se, pouze pokud riziko skutečně vznikne)</t>
  </si>
  <si>
    <t>povaha opatření je reaktivní (provede se, pouze pokud riziko skutečně vznikne)</t>
  </si>
  <si>
    <t>[MŮŽETE POUŽÍT NÁSLEDUJÍCÍ NEZÁVAZNÝ NÁVRH STRUKTURY ÚDAJŮ O DŮKAZECH]
Informacemi z:
- předchozích min. [DOPLŇTE] obdobných zakázek dodavatele, zkušeností Projektového manažera nebo jiných klíčových pracovníků dodavatele, kde bylo popsané opatření rovněž použito
- [DOPLŇTE např. informace o odborných studiích, výzkumech, zkušenostech jiných dodavatelů přenositelných na zakázku]</t>
  </si>
  <si>
    <t>[MŮŽETE POUŽÍT NÁSLEDUJÍCÍ NEZÁVAZNÝ NÁVRH STRUKTURY ÚDAJŮ O DŮKAZECH]
Informacemi z:
- předchozích min. [DOPLŇTE] obdobných zakázek dodavatele, zkušeností Projektového manažera nebo jiných klíčových pracovníků dodavatele, kde byla popsaná odborná úroveň rovněž využita
- [DOPLŇTE např. informace o odborných studiích, výzkumech, zkušenostech jiných dodavatelů přenositelných na zakázku]</t>
  </si>
  <si>
    <t>[MŮŽETE POUŽTÍ NÁSLEDUJÍCÍ NEZÁVAZNÝ NÁVRH STRUKTURY ÚDAJŮ O DŮKAZECH]
Informacemi z:
- předchozích min. [DOPLŇTE] obdobných zakázek dodavatele, zkušeností Projektového manažera nebo jiných klíčových pracovníků dodavatele, kde byla popsaná Vylepšení rovněž využita
- [DOPLŇTE např. informace o odborných studiích, výzkumech, zkušenostech jiných dodavatelů přenositelných na zakázku]</t>
  </si>
  <si>
    <t>Počet získaných bodů v rámci tohoto rizika</t>
  </si>
  <si>
    <r>
      <t xml:space="preserve">Musíte dodržet </t>
    </r>
    <r>
      <rPr>
        <b/>
        <i/>
        <sz val="10"/>
        <color theme="1"/>
        <rFont val="Arial"/>
        <family val="2"/>
      </rPr>
      <t>stanovený počet znaků</t>
    </r>
    <r>
      <rPr>
        <i/>
        <sz val="10"/>
        <color theme="1"/>
        <rFont val="Arial"/>
        <family val="2"/>
      </rPr>
      <t>.</t>
    </r>
  </si>
  <si>
    <t>CO NÁM HROZÍ?</t>
  </si>
  <si>
    <t>JAK TO CHCETE ŘEŠIT?</t>
  </si>
  <si>
    <t>▪ dopad rizika tak, že je vybrána jedna z nabízených možností</t>
  </si>
  <si>
    <t>▪ pravděpodobnost vzniku rizika tak, že je vybrána jedna z nabízených možností</t>
  </si>
  <si>
    <t>▪ povaha opatření tak, že je vybrána jedna z nabízených možností</t>
  </si>
  <si>
    <t>▪ pravděpodobnost vzniku po realizaci opatření tak, že je vybrána jedna z nabízených možností</t>
  </si>
  <si>
    <t>▪ dopad po realizaci opatření tak, že je vybrána jedna z nabízených možností</t>
  </si>
  <si>
    <t>PODMÍNKY PRO VYPLNĚNÍ A SAMOKONTROLA JEJICH SPLNĚNÍ</t>
  </si>
  <si>
    <r>
      <t xml:space="preserve">Výše vyplněné údaje </t>
    </r>
    <r>
      <rPr>
        <b/>
        <i/>
        <sz val="10"/>
        <rFont val="Arial"/>
        <family val="2"/>
      </rPr>
      <t>musí splňovat následující podmínky</t>
    </r>
    <r>
      <rPr>
        <i/>
        <sz val="10"/>
        <rFont val="Arial"/>
        <family val="2"/>
      </rPr>
      <t>.</t>
    </r>
  </si>
  <si>
    <r>
      <t xml:space="preserve">Splnění si můžete ověřit prostřednictvím </t>
    </r>
    <r>
      <rPr>
        <b/>
        <i/>
        <sz val="10"/>
        <color theme="1"/>
        <rFont val="Arial"/>
        <family val="2"/>
      </rPr>
      <t>dobrovolné samokontroly</t>
    </r>
    <r>
      <rPr>
        <i/>
        <sz val="10"/>
        <color theme="1"/>
        <rFont val="Arial"/>
        <family val="2"/>
      </rPr>
      <t>. Pokud ve sloupci "?" vyberete "✔", růžový řádek zezelená.</t>
    </r>
  </si>
  <si>
    <t>ODPOVĚDNOST ZA PLNĚNÍ ZAKÁZKY</t>
  </si>
  <si>
    <r>
      <t xml:space="preserve">Všichni dodavatelé, kteří společně podali tuto nabídku, </t>
    </r>
    <r>
      <rPr>
        <b/>
        <sz val="10"/>
        <color theme="1"/>
        <rFont val="Arial"/>
        <family val="2"/>
      </rPr>
      <t>nesou společnou a nerozdílnou odpovědnost</t>
    </r>
    <r>
      <rPr>
        <sz val="10"/>
        <color theme="1"/>
        <rFont val="Arial"/>
        <family val="2"/>
      </rPr>
      <t xml:space="preserve"> za plnění zakázky.</t>
    </r>
  </si>
  <si>
    <t>Cíle zakázky</t>
  </si>
  <si>
    <r>
      <t>Tvrzení</t>
    </r>
    <r>
      <rPr>
        <i/>
        <sz val="10"/>
        <rFont val="Arial"/>
        <family val="2"/>
      </rPr>
      <t>:</t>
    </r>
  </si>
  <si>
    <t>▪ je popsáno konkrétně, srozumitelně a přesvědčivě</t>
  </si>
  <si>
    <r>
      <rPr>
        <b/>
        <i/>
        <sz val="10"/>
        <rFont val="Arial"/>
        <family val="2"/>
      </rPr>
      <t>Přínos</t>
    </r>
    <r>
      <rPr>
        <i/>
        <sz val="10"/>
        <rFont val="Arial"/>
        <family val="2"/>
      </rPr>
      <t>:</t>
    </r>
  </si>
  <si>
    <t>▪ je popsán konkrétně, srozumitelně a přesvědčivě</t>
  </si>
  <si>
    <t>▪ je vyjádřen pomocí konkrétních číselných údajů</t>
  </si>
  <si>
    <t>▪ odpovídá tomu, co dodavatel uvedl ve sloupci „Co nám nabízíte?“</t>
  </si>
  <si>
    <r>
      <rPr>
        <b/>
        <i/>
        <sz val="10"/>
        <color theme="1"/>
        <rFont val="Arial"/>
        <family val="2"/>
      </rPr>
      <t>Riziko</t>
    </r>
    <r>
      <rPr>
        <i/>
        <sz val="10"/>
        <color theme="1"/>
        <rFont val="Arial"/>
        <family val="2"/>
      </rPr>
      <t>:</t>
    </r>
  </si>
  <si>
    <t>▪ je na straně zadavatele, tj. takové, za které by zadavatel odpovídal a nesl jeho dopad</t>
  </si>
  <si>
    <t>▪ je popsáno tak, aby bylo zřejmé, v čem spočívá a jaký negativní dopad způsobí</t>
  </si>
  <si>
    <t>Jsou uvedeny / kvalifikovaně odhadnuty:</t>
  </si>
  <si>
    <t>▪ pravděpodobnost vzniku rizika, kterou je dodavatel připraven obhájit v ověřovací fázi</t>
  </si>
  <si>
    <r>
      <rPr>
        <b/>
        <i/>
        <sz val="10"/>
        <color theme="1"/>
        <rFont val="Arial"/>
        <family val="2"/>
      </rPr>
      <t>Opatření</t>
    </r>
    <r>
      <rPr>
        <i/>
        <sz val="10"/>
        <color theme="1"/>
        <rFont val="Arial"/>
        <family val="2"/>
      </rPr>
      <t>:</t>
    </r>
  </si>
  <si>
    <t>▪ není součástí stanoveného předmětu zakázky (zadavatel až po uzavření smlouvy rozhodne o jeho realizaci)</t>
  </si>
  <si>
    <t>▪ snižuje hodnotu rizika</t>
  </si>
  <si>
    <t>▪ pravděpodobnost vzniku po realizaci opatření, kterou je dodavatel připraven obhájit v ověřovací fázi</t>
  </si>
  <si>
    <t>▪ dopad po realizaci opatření, který je dodavatel připraven obhájit v ověřovací fázi</t>
  </si>
  <si>
    <r>
      <rPr>
        <b/>
        <i/>
        <sz val="10"/>
        <color theme="1"/>
        <rFont val="Arial"/>
        <family val="2"/>
      </rPr>
      <t>Důkaz</t>
    </r>
    <r>
      <rPr>
        <i/>
        <sz val="10"/>
        <color theme="1"/>
        <rFont val="Arial"/>
        <family val="2"/>
      </rPr>
      <t>:</t>
    </r>
  </si>
  <si>
    <t>▪ je popsán pomocí konkrétních číselných údajů</t>
  </si>
  <si>
    <t>▪ prokazuje, že přínosu opatření může být i na zakázce reálně dosaženo</t>
  </si>
  <si>
    <t>▪ prokazuje, že přínosu může být i na zakázce reálně dosaženo</t>
  </si>
  <si>
    <t>▪ je dodavatel připraven obhájit v ověřovací fázi</t>
  </si>
  <si>
    <t>▪ cena, kterou je dodavatel připraven obhájit v ověřovací fázi</t>
  </si>
  <si>
    <t>▪ dopad rizika, který je dodavatel připraven obhájit v ověřovací fázi</t>
  </si>
  <si>
    <t>Přínos:</t>
  </si>
  <si>
    <t>▪ je popsáno tak, aby bylo zřejmé, co vlastně dodavatel nabízí a dále vyčísluje</t>
  </si>
  <si>
    <t>▪ není vnitřně rozporné (jednotlivá Vylepšení se nevylučují ani nepodmiňují)</t>
  </si>
  <si>
    <t>▪ není v rozporu s Minimálními požadavky</t>
  </si>
  <si>
    <t>▪ je realizovatelné</t>
  </si>
  <si>
    <t>▪ neprodlužuje čas plnění zakázky</t>
  </si>
  <si>
    <t>▪ není totožné s tím, co dodavatel uvedl jako Tvrzení v rámci Odborné úrovně</t>
  </si>
  <si>
    <r>
      <rPr>
        <b/>
        <i/>
        <sz val="10"/>
        <rFont val="Arial"/>
        <family val="2"/>
      </rPr>
      <t>Pokročilé řešení</t>
    </r>
    <r>
      <rPr>
        <i/>
        <sz val="10"/>
        <rFont val="Arial"/>
        <family val="2"/>
      </rPr>
      <t>:</t>
    </r>
  </si>
  <si>
    <t>▪ zahrnuje všechny náklady na realizaci Pokročilého řešení</t>
  </si>
  <si>
    <t>▪ je zahrnuta v Nabídkové ceně</t>
  </si>
  <si>
    <t>▪ nezpůsobuje překročení nejvýše možné nabídkové ceny</t>
  </si>
  <si>
    <r>
      <rPr>
        <b/>
        <i/>
        <sz val="10"/>
        <rFont val="Arial"/>
        <family val="2"/>
      </rPr>
      <t>Cena</t>
    </r>
    <r>
      <rPr>
        <i/>
        <sz val="10"/>
        <rFont val="Arial"/>
        <family val="2"/>
      </rPr>
      <t xml:space="preserve"> Pokročilého řešení:</t>
    </r>
  </si>
  <si>
    <r>
      <t xml:space="preserve">Popište, čím v </t>
    </r>
    <r>
      <rPr>
        <b/>
        <i/>
        <sz val="10"/>
        <rFont val="Arial"/>
        <family val="2"/>
      </rPr>
      <t>ověřovací fázi</t>
    </r>
    <r>
      <rPr>
        <i/>
        <sz val="10"/>
        <rFont val="Arial"/>
        <family val="2"/>
      </rPr>
      <t xml:space="preserve"> dokážete, že </t>
    </r>
    <r>
      <rPr>
        <b/>
        <i/>
        <sz val="10"/>
        <rFont val="Arial"/>
        <family val="2"/>
      </rPr>
      <t>je dosažení přínosu reálné</t>
    </r>
    <r>
      <rPr>
        <i/>
        <sz val="10"/>
        <rFont val="Arial"/>
        <family val="2"/>
      </rPr>
      <t xml:space="preserve">. </t>
    </r>
  </si>
  <si>
    <r>
      <t xml:space="preserve">Popište, čím v </t>
    </r>
    <r>
      <rPr>
        <b/>
        <i/>
        <sz val="10"/>
        <rFont val="Arial"/>
        <family val="2"/>
      </rPr>
      <t>ověřovací fázi</t>
    </r>
    <r>
      <rPr>
        <i/>
        <sz val="10"/>
        <rFont val="Arial"/>
        <family val="2"/>
      </rPr>
      <t xml:space="preserve"> dokážete, že je </t>
    </r>
    <r>
      <rPr>
        <b/>
        <i/>
        <sz val="10"/>
        <rFont val="Arial"/>
        <family val="2"/>
      </rPr>
      <t>dosažení přínosu opatření reálné.</t>
    </r>
  </si>
  <si>
    <r>
      <rPr>
        <b/>
        <i/>
        <sz val="10"/>
        <rFont val="Arial"/>
        <family val="2"/>
      </rPr>
      <t>Kvalifikovaně</t>
    </r>
    <r>
      <rPr>
        <i/>
        <sz val="10"/>
        <rFont val="Arial"/>
        <family val="2"/>
      </rPr>
      <t xml:space="preserve"> odhadněte </t>
    </r>
    <r>
      <rPr>
        <b/>
        <i/>
        <sz val="10"/>
        <rFont val="Arial"/>
        <family val="2"/>
      </rPr>
      <t>pravděpodobnost vzniku</t>
    </r>
    <r>
      <rPr>
        <i/>
        <sz val="10"/>
        <rFont val="Arial"/>
        <family val="2"/>
      </rPr>
      <t xml:space="preserve"> rizika před realizací opatření.</t>
    </r>
  </si>
  <si>
    <r>
      <rPr>
        <b/>
        <i/>
        <sz val="10"/>
        <rFont val="Arial"/>
        <family val="2"/>
      </rPr>
      <t>Kvalifikovaně</t>
    </r>
    <r>
      <rPr>
        <i/>
        <sz val="10"/>
        <rFont val="Arial"/>
        <family val="2"/>
      </rPr>
      <t xml:space="preserve"> odhadněte </t>
    </r>
    <r>
      <rPr>
        <b/>
        <i/>
        <sz val="10"/>
        <rFont val="Arial"/>
        <family val="2"/>
      </rPr>
      <t>negativní dopad</t>
    </r>
    <r>
      <rPr>
        <i/>
        <sz val="10"/>
        <rFont val="Arial"/>
        <family val="2"/>
      </rPr>
      <t xml:space="preserve"> rizika před realizací opatření.</t>
    </r>
  </si>
  <si>
    <r>
      <rPr>
        <b/>
        <i/>
        <sz val="10"/>
        <rFont val="Arial"/>
        <family val="2"/>
      </rPr>
      <t>Hodnota rizika</t>
    </r>
    <r>
      <rPr>
        <i/>
        <sz val="10"/>
        <rFont val="Arial"/>
        <family val="2"/>
      </rPr>
      <t xml:space="preserve"> před realizací opatření.</t>
    </r>
  </si>
  <si>
    <r>
      <rPr>
        <b/>
        <i/>
        <sz val="10"/>
        <rFont val="Arial"/>
        <family val="2"/>
      </rPr>
      <t>Hodnota rizika</t>
    </r>
    <r>
      <rPr>
        <i/>
        <sz val="10"/>
        <rFont val="Arial"/>
        <family val="2"/>
      </rPr>
      <t xml:space="preserve"> po realizaci </t>
    </r>
    <r>
      <rPr>
        <b/>
        <i/>
        <sz val="10"/>
        <rFont val="Arial"/>
        <family val="2"/>
      </rPr>
      <t>opatření</t>
    </r>
    <r>
      <rPr>
        <i/>
        <sz val="10"/>
        <rFont val="Arial"/>
        <family val="2"/>
      </rPr>
      <t>.</t>
    </r>
  </si>
  <si>
    <t>Součin hodnot pravděpodobnosti vzniku a dopadu rizika před realizací opatření</t>
  </si>
  <si>
    <t>Součet ceny opatření a součinu hodnot pravděpodobnosti vzniku a dopadu po realizaci opatření</t>
  </si>
  <si>
    <r>
      <t xml:space="preserve">Popište </t>
    </r>
    <r>
      <rPr>
        <b/>
        <i/>
        <sz val="10"/>
        <rFont val="Arial"/>
        <family val="2"/>
      </rPr>
      <t>riziko na straně zadavatele</t>
    </r>
    <r>
      <rPr>
        <i/>
        <sz val="10"/>
        <rFont val="Arial"/>
        <family val="2"/>
      </rPr>
      <t>, které jste identifikovali (tedy nikoli riziko na vaší straně)</t>
    </r>
  </si>
  <si>
    <t>▪ odpovídá popisu Tvrzení, tedy tomu, co dodavatel uvedl ve sloupci „Co nám nabízíte?“</t>
  </si>
  <si>
    <t>▪ ztížení nebo ohrožení aspektů plnění nebo Cíle zakázky, které je dodavatel připraven obhájit v ověřovací fázi</t>
  </si>
  <si>
    <t>▪ prokazuje, že přínosu Pokročilého řešení může být i na zakázce reálně dosaženo</t>
  </si>
  <si>
    <t>▪ cena opatření, která zahrnuje všechny náklady na realizaci opatření</t>
  </si>
  <si>
    <t>IDENTIFIKACE VEŘEJNÉ ZAKÁZKY A ŘÍZENÍ</t>
  </si>
  <si>
    <t>název Veřejné zakázky</t>
  </si>
  <si>
    <t>TIS – Informační systém Střediska Teiresiás</t>
  </si>
  <si>
    <t>druh Veřejné zakázky</t>
  </si>
  <si>
    <t>služby</t>
  </si>
  <si>
    <t>režim Veřejné zakázky</t>
  </si>
  <si>
    <t>nadlimitní</t>
  </si>
  <si>
    <t>druh Řízení</t>
  </si>
  <si>
    <t>jednací řízení s uveřejněním</t>
  </si>
  <si>
    <t>CÍL VEŘEJNÉ ZAKÁZKY</t>
  </si>
  <si>
    <t>Minimalizace rizika úniku nebo zneužití osobních dat přístupných v systému.</t>
  </si>
  <si>
    <t>-</t>
  </si>
  <si>
    <t>Zajištění maximální vnitřní provázanosti dat, kdy údaje není nutné zadávat nebo editovat duplicitně či na více různých místech.</t>
  </si>
  <si>
    <t>Co nejkratší lhůty pro korektní vyřešení požadavků na podporu či incidentů Dodavatelem.</t>
  </si>
  <si>
    <r>
      <t xml:space="preserve">Popište, </t>
    </r>
    <r>
      <rPr>
        <b/>
        <i/>
        <sz val="10"/>
        <rFont val="Arial"/>
        <family val="2"/>
      </rPr>
      <t>co nabízíte k naplnění</t>
    </r>
    <r>
      <rPr>
        <i/>
        <sz val="10"/>
        <rFont val="Arial"/>
        <family val="2"/>
      </rPr>
      <t xml:space="preserve"> stanoveného </t>
    </r>
    <r>
      <rPr>
        <b/>
        <i/>
        <sz val="10"/>
        <rFont val="Arial"/>
        <family val="2"/>
      </rPr>
      <t>Cíle veřejné zakázky</t>
    </r>
    <r>
      <rPr>
        <i/>
        <sz val="10"/>
        <rFont val="Arial"/>
        <family val="2"/>
      </rPr>
      <t>.</t>
    </r>
  </si>
  <si>
    <t>▪ reaguje na stanovený Cíl veřejné zakázky</t>
  </si>
  <si>
    <r>
      <rPr>
        <b/>
        <i/>
        <sz val="10"/>
        <rFont val="Arial"/>
        <family val="2"/>
      </rPr>
      <t>Číselně vyjádřete</t>
    </r>
    <r>
      <rPr>
        <i/>
        <sz val="10"/>
        <rFont val="Arial"/>
        <family val="2"/>
      </rPr>
      <t xml:space="preserve"> a okomentujte </t>
    </r>
    <r>
      <rPr>
        <b/>
        <i/>
        <sz val="10"/>
        <rFont val="Arial"/>
        <family val="2"/>
      </rPr>
      <t>přínos k naplnění</t>
    </r>
    <r>
      <rPr>
        <i/>
        <sz val="10"/>
        <rFont val="Arial"/>
        <family val="2"/>
      </rPr>
      <t xml:space="preserve"> stanoveného </t>
    </r>
    <r>
      <rPr>
        <b/>
        <i/>
        <sz val="10"/>
        <rFont val="Arial"/>
        <family val="2"/>
      </rPr>
      <t>Cíle veřejné zakázky</t>
    </r>
    <r>
      <rPr>
        <i/>
        <sz val="10"/>
        <rFont val="Arial"/>
        <family val="2"/>
      </rPr>
      <t>.</t>
    </r>
  </si>
  <si>
    <t>▪ vyjadřuje jasnou hodnotu ke stanovenému Cíli veřejné zakázky (ne jen předpoklad s nejistým přínosem)</t>
  </si>
  <si>
    <r>
      <t xml:space="preserve">Vyberte, jaké </t>
    </r>
    <r>
      <rPr>
        <b/>
        <i/>
        <sz val="10"/>
        <rFont val="Arial"/>
        <family val="2"/>
      </rPr>
      <t>aspekty plnění</t>
    </r>
    <r>
      <rPr>
        <i/>
        <sz val="10"/>
        <rFont val="Arial"/>
        <family val="2"/>
      </rPr>
      <t xml:space="preserve"> nebo </t>
    </r>
    <r>
      <rPr>
        <b/>
        <i/>
        <sz val="10"/>
        <rFont val="Arial"/>
        <family val="2"/>
      </rPr>
      <t>Cíle veřejné zakázky</t>
    </r>
    <r>
      <rPr>
        <i/>
        <sz val="10"/>
        <rFont val="Arial"/>
        <family val="2"/>
      </rPr>
      <t xml:space="preserve"> riziko </t>
    </r>
    <r>
      <rPr>
        <b/>
        <i/>
        <sz val="10"/>
        <rFont val="Arial"/>
        <family val="2"/>
      </rPr>
      <t>ztěžuje</t>
    </r>
    <r>
      <rPr>
        <i/>
        <sz val="10"/>
        <rFont val="Arial"/>
        <family val="2"/>
      </rPr>
      <t xml:space="preserve"> nebo </t>
    </r>
    <r>
      <rPr>
        <b/>
        <i/>
        <sz val="10"/>
        <rFont val="Arial"/>
        <family val="2"/>
      </rPr>
      <t>ohrožuje</t>
    </r>
    <r>
      <rPr>
        <i/>
        <sz val="10"/>
        <rFont val="Arial"/>
        <family val="2"/>
      </rPr>
      <t>.</t>
    </r>
  </si>
  <si>
    <t>▪ aspekty plnění nebo Cíle veřejné zakázky, které riziko ztěžuje nebo ohrožuje tak, že je alespoň v jednom řádku vybráno "✔"</t>
  </si>
  <si>
    <t>Konsolidace všech agend do jednoho systému</t>
  </si>
  <si>
    <t>Nový informační systém konsoliduje všechny potřebné agendy Střediska Teiresiás do jednoho systému.</t>
  </si>
  <si>
    <r>
      <t xml:space="preserve">Popište </t>
    </r>
    <r>
      <rPr>
        <b/>
        <i/>
        <sz val="10"/>
        <rFont val="Arial"/>
        <family val="2"/>
      </rPr>
      <t>Pokročilé řešení</t>
    </r>
    <r>
      <rPr>
        <i/>
        <sz val="10"/>
        <rFont val="Arial"/>
        <family val="2"/>
      </rPr>
      <t xml:space="preserve"> (jedno či více Vylepšení zpracovaných nad rámec Základního řešení, avšak nikoli v rozporu s Minimálními požadavky) k naplnění stanoveného </t>
    </r>
    <r>
      <rPr>
        <b/>
        <i/>
        <sz val="10"/>
        <rFont val="Arial"/>
        <family val="2"/>
      </rPr>
      <t>Cíle veřejné zakázky</t>
    </r>
    <r>
      <rPr>
        <i/>
        <sz val="10"/>
        <rFont val="Arial"/>
        <family val="2"/>
      </rPr>
      <t>.</t>
    </r>
  </si>
  <si>
    <t>pro Pokročilé řešení</t>
  </si>
  <si>
    <t>pro Odbornou úroveň</t>
  </si>
  <si>
    <r>
      <t xml:space="preserve">Dodavatel nemusí v nabídce předkládat </t>
    </r>
    <r>
      <rPr>
        <b/>
        <i/>
        <sz val="10"/>
        <color theme="1"/>
        <rFont val="Arial"/>
        <family val="2"/>
      </rPr>
      <t>žádné další doklady, dokumenty nebo údaje</t>
    </r>
    <r>
      <rPr>
        <i/>
        <sz val="10"/>
        <color theme="1"/>
        <rFont val="Arial"/>
        <family val="2"/>
      </rPr>
      <t>. Výjimkou je Cenová část nabídky, která musí být dodavatelem podána samostatně a odděleně od Formuláře nabídky.</t>
    </r>
  </si>
  <si>
    <t>váha (pro 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</si>
</sst>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theme="1"/>
      <name val="Arial"/>
      <family val="2"/>
    </font>
    <font>
      <sz val="10"/>
      <name val="Arial"/>
      <family val="2"/>
    </font>
    <font>
      <b/>
      <sz val="30"/>
      <color rgb="FFC26161"/>
      <name val="Arial"/>
      <family val="2"/>
    </font>
    <font>
      <b/>
      <sz val="10"/>
      <color theme="1"/>
      <name val="Arial"/>
      <family val="2"/>
    </font>
    <font>
      <i/>
      <sz val="10"/>
      <color theme="1"/>
      <name val="Arial"/>
      <family val="2"/>
    </font>
    <font>
      <b/>
      <sz val="15"/>
      <color rgb="FFC26161"/>
      <name val="Arial"/>
      <family val="2"/>
    </font>
    <font>
      <b/>
      <i/>
      <sz val="15"/>
      <color rgb="FFC26161"/>
      <name val="Arial"/>
      <family val="2"/>
    </font>
    <font>
      <b/>
      <i/>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i/>
      <sz val="10"/>
      <name val="Arial"/>
      <family val="2"/>
    </font>
    <font>
      <sz val="10"/>
      <color rgb="FFFF0000"/>
      <name val="Arial"/>
      <family val="2"/>
    </font>
    <font>
      <b/>
      <i/>
      <sz val="10"/>
      <name val="Arial"/>
      <family val="2"/>
    </font>
    <font>
      <b/>
      <sz val="10"/>
      <name val="Arial"/>
      <family val="2"/>
    </font>
    <font>
      <sz val="11"/>
      <color theme="0" tint="-0.04997999966144562"/>
      <name val="Arial"/>
      <family val="2"/>
    </font>
    <font>
      <b/>
      <sz val="14"/>
      <color theme="0" tint="-0.04997999966144562"/>
      <name val="Arial"/>
      <family val="2"/>
    </font>
    <font>
      <b/>
      <sz val="18"/>
      <color rgb="FFC26161"/>
      <name val="Arial"/>
      <family val="2"/>
    </font>
    <font>
      <b/>
      <i/>
      <sz val="14"/>
      <color rgb="FFC26161"/>
      <name val="Arial"/>
      <family val="2"/>
    </font>
    <font>
      <b/>
      <sz val="12"/>
      <color theme="1"/>
      <name val="Arial"/>
      <family val="2"/>
    </font>
    <font>
      <sz val="12"/>
      <name val="Arial"/>
      <family val="2"/>
    </font>
    <font>
      <b/>
      <i/>
      <sz val="14"/>
      <name val="Arial"/>
      <family val="2"/>
    </font>
    <font>
      <sz val="72"/>
      <name val="Arial"/>
      <family val="2"/>
    </font>
  </fonts>
  <fills count="8">
    <fill>
      <patternFill/>
    </fill>
    <fill>
      <patternFill patternType="gray125"/>
    </fill>
    <fill>
      <patternFill patternType="solid">
        <fgColor rgb="FFC26161"/>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rgb="FFEED2D2"/>
        <bgColor indexed="64"/>
      </patternFill>
    </fill>
    <fill>
      <patternFill patternType="solid">
        <fgColor rgb="FFE6C0C0"/>
        <bgColor indexed="64"/>
      </patternFill>
    </fill>
    <fill>
      <patternFill patternType="solid">
        <fgColor theme="0" tint="-0.04997999966144562"/>
        <bgColor indexed="64"/>
      </patternFill>
    </fill>
  </fills>
  <borders count="2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border>
    <border>
      <left/>
      <right/>
      <top/>
      <bottom style="thin"/>
    </border>
    <border>
      <left style="thin"/>
      <right/>
      <top style="medium"/>
      <bottom style="thin"/>
    </border>
    <border>
      <left style="thin"/>
      <right/>
      <top style="thin"/>
      <bottom style="thin"/>
    </border>
    <border>
      <left style="thin"/>
      <right/>
      <top style="thin"/>
      <bottom/>
    </border>
    <border>
      <left style="thin"/>
      <right style="thin"/>
      <top style="medium"/>
      <bottom style="thin"/>
    </border>
    <border>
      <left style="thin"/>
      <right style="thin"/>
      <top style="thin"/>
      <bottom style="thin"/>
    </border>
    <border>
      <left style="thin"/>
      <right style="thin"/>
      <top style="thin"/>
      <bottom/>
    </border>
    <border>
      <left/>
      <right/>
      <top/>
      <bottom style="dashed"/>
    </border>
    <border>
      <left style="thin"/>
      <right style="thin"/>
      <top style="medium"/>
      <bottom/>
    </border>
    <border>
      <left style="thin"/>
      <right/>
      <top style="medium"/>
      <bottom/>
    </border>
    <border>
      <left/>
      <right/>
      <top style="dashed"/>
      <bottom/>
    </border>
    <border>
      <left/>
      <right style="thin"/>
      <top/>
      <bottom style="thin"/>
    </border>
    <border>
      <left style="thin"/>
      <right style="thin"/>
      <top/>
      <bottom style="thin"/>
    </border>
    <border>
      <left style="thin"/>
      <right/>
      <top/>
      <bottom style="thin"/>
    </border>
    <border>
      <left style="thin"/>
      <right style="thin"/>
      <top/>
      <bottom/>
    </border>
    <border>
      <left style="thin"/>
      <right/>
      <top/>
      <bottom/>
    </border>
    <border>
      <left/>
      <right style="thin"/>
      <top style="thin"/>
      <bottom/>
    </border>
    <border>
      <left/>
      <right/>
      <top style="thin"/>
      <bottom style="thin"/>
    </border>
    <border>
      <left/>
      <right style="thin"/>
      <top style="thin"/>
      <bottom style="thin"/>
    </border>
    <border>
      <left/>
      <right/>
      <top style="hair"/>
      <bottom/>
    </border>
    <border>
      <left/>
      <right/>
      <top style="thin"/>
      <botto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 fillId="0" borderId="0" applyNumberFormat="0" applyFill="0" applyBorder="0" applyProtection="0">
      <alignment vertical="center"/>
    </xf>
    <xf numFmtId="0" fontId="2" fillId="0" borderId="0" applyNumberFormat="0">
      <alignment horizontal="left" vertical="center"/>
      <protection/>
    </xf>
    <xf numFmtId="0" fontId="18" fillId="0" borderId="4">
      <alignment horizontal="left" vertical="center"/>
      <protection/>
    </xf>
    <xf numFmtId="0" fontId="6" fillId="0" borderId="4">
      <alignment horizontal="left"/>
      <protection/>
    </xf>
    <xf numFmtId="0" fontId="17" fillId="2" borderId="5" applyNumberFormat="0">
      <alignment horizontal="left" vertical="center"/>
      <protection/>
    </xf>
    <xf numFmtId="0" fontId="19" fillId="0" borderId="0" applyNumberFormat="0" applyFill="0" applyProtection="0">
      <alignment vertical="center"/>
    </xf>
    <xf numFmtId="0" fontId="21" fillId="0" borderId="0">
      <alignment horizontal="left" vertical="center"/>
      <protection/>
    </xf>
    <xf numFmtId="9" fontId="0" fillId="0" borderId="0" applyFont="0" applyFill="0" applyBorder="0" applyAlignment="0" applyProtection="0"/>
    <xf numFmtId="0" fontId="23" fillId="0" borderId="0" applyFill="0" applyBorder="0" applyProtection="0">
      <alignment/>
    </xf>
  </cellStyleXfs>
  <cellXfs count="253">
    <xf numFmtId="0" fontId="0" fillId="0" borderId="0" xfId="0" applyAlignment="1">
      <alignment vertical="center"/>
    </xf>
    <xf numFmtId="0" fontId="3" fillId="3" borderId="6"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1" fillId="3" borderId="8" xfId="24" applyNumberFormat="1" applyFill="1" applyBorder="1" applyAlignment="1" applyProtection="1">
      <alignment vertical="center"/>
      <protection locked="0"/>
    </xf>
    <xf numFmtId="0" fontId="3" fillId="3" borderId="8"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3" borderId="0" xfId="0" applyFont="1" applyFill="1" applyAlignment="1" applyProtection="1">
      <alignment horizontal="left" vertical="center" wrapText="1"/>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5" fillId="3" borderId="0" xfId="0" applyFont="1" applyFill="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2" fillId="0" borderId="0" xfId="25" applyNumberFormat="1" applyAlignment="1">
      <alignment horizontal="left" vertical="center"/>
      <protection/>
    </xf>
    <xf numFmtId="0" fontId="0" fillId="0" borderId="0" xfId="0" applyFont="1" applyAlignment="1">
      <alignment horizontal="left" vertical="center" wrapText="1"/>
    </xf>
    <xf numFmtId="0" fontId="0" fillId="0" borderId="0" xfId="0" applyFont="1" applyAlignment="1">
      <alignment horizontal="left" vertical="center"/>
    </xf>
    <xf numFmtId="0" fontId="18" fillId="0" borderId="4" xfId="26" applyAlignment="1">
      <alignment horizontal="left" vertical="center"/>
      <protection/>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horizontal="left" vertical="center"/>
    </xf>
    <xf numFmtId="0" fontId="0" fillId="0" borderId="11" xfId="0" applyBorder="1" applyAlignment="1">
      <alignment horizontal="left" vertical="center"/>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4" fillId="0" borderId="0" xfId="0" applyFont="1" applyAlignment="1">
      <alignment horizontal="left" vertical="center"/>
    </xf>
    <xf numFmtId="0" fontId="6" fillId="0" borderId="4" xfId="27" applyAlignment="1">
      <alignment horizontal="left"/>
      <protection/>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4" fillId="0" borderId="0" xfId="0" applyFont="1" applyAlignment="1">
      <alignment horizontal="left" vertical="center" wrapText="1"/>
    </xf>
    <xf numFmtId="0" fontId="6" fillId="0" borderId="0" xfId="27" applyBorder="1" applyAlignment="1">
      <alignment horizontal="left"/>
      <protection/>
    </xf>
    <xf numFmtId="0" fontId="12" fillId="0" borderId="0" xfId="0" applyFont="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4" fillId="0" borderId="15" xfId="0" applyFont="1" applyBorder="1" applyAlignment="1">
      <alignment horizontal="left" vertical="center"/>
    </xf>
    <xf numFmtId="0" fontId="0" fillId="0" borderId="15" xfId="0" applyFont="1" applyBorder="1" applyAlignment="1">
      <alignment horizontal="left" vertical="center" wrapText="1"/>
    </xf>
    <xf numFmtId="0" fontId="0" fillId="0" borderId="15"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7" fillId="2" borderId="5" xfId="28" applyNumberFormat="1" applyAlignment="1">
      <alignment horizontal="left" vertical="center"/>
      <protection/>
    </xf>
    <xf numFmtId="0" fontId="0" fillId="0" borderId="16" xfId="0" applyBorder="1" applyAlignment="1">
      <alignment vertical="center"/>
    </xf>
    <xf numFmtId="0" fontId="0" fillId="0" borderId="7" xfId="0" applyBorder="1" applyAlignment="1">
      <alignment vertical="center"/>
    </xf>
    <xf numFmtId="0" fontId="0" fillId="3" borderId="7"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0" fillId="0" borderId="0" xfId="0" applyAlignment="1" applyProtection="1">
      <alignment vertical="center"/>
      <protection/>
    </xf>
    <xf numFmtId="0" fontId="0" fillId="0" borderId="11" xfId="0" applyFill="1" applyBorder="1" applyAlignment="1" applyProtection="1">
      <alignment horizontal="center" vertical="center" wrapText="1"/>
      <protection/>
    </xf>
    <xf numFmtId="0" fontId="0" fillId="0" borderId="8" xfId="0" applyFill="1" applyBorder="1" applyAlignment="1" applyProtection="1">
      <alignment horizontal="center" vertical="center" wrapText="1"/>
      <protection/>
    </xf>
    <xf numFmtId="0" fontId="13"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Border="1" applyAlignment="1">
      <alignment horizontal="left" vertical="center" wrapText="1"/>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16" xfId="0" applyFont="1" applyFill="1" applyBorder="1" applyAlignment="1" applyProtection="1">
      <alignment horizontal="left" vertical="center"/>
      <protection/>
    </xf>
    <xf numFmtId="0" fontId="3" fillId="4" borderId="19" xfId="0" applyFont="1" applyFill="1" applyBorder="1" applyAlignment="1" applyProtection="1">
      <alignment horizontal="center" vertical="center" wrapText="1"/>
      <protection/>
    </xf>
    <xf numFmtId="0" fontId="3" fillId="4" borderId="20" xfId="0"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0" xfId="0" applyNumberFormat="1" applyFont="1" applyFill="1" applyAlignment="1" applyProtection="1">
      <alignment horizontal="left" vertical="center"/>
      <protection/>
    </xf>
    <xf numFmtId="49" fontId="17" fillId="0" borderId="0" xfId="28" applyNumberFormat="1" applyFill="1" applyBorder="1" applyAlignment="1" applyProtection="1">
      <alignment horizontal="center" vertical="center"/>
      <protection/>
    </xf>
    <xf numFmtId="49" fontId="17" fillId="2" borderId="5" xfId="28" applyNumberFormat="1" applyAlignment="1">
      <alignment horizontal="center" vertical="center"/>
      <protection/>
    </xf>
    <xf numFmtId="49" fontId="0" fillId="0" borderId="0" xfId="0" applyNumberFormat="1" applyFont="1" applyFill="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17" fillId="0" borderId="0" xfId="28" applyNumberFormat="1" applyFill="1" applyBorder="1" applyAlignment="1">
      <alignment horizontal="center" vertical="center"/>
      <protection/>
    </xf>
    <xf numFmtId="49" fontId="16" fillId="0" borderId="0" xfId="0" applyNumberFormat="1" applyFont="1" applyFill="1" applyBorder="1" applyAlignment="1">
      <alignment horizontal="center" vertical="center" wrapText="1"/>
    </xf>
    <xf numFmtId="0" fontId="18" fillId="0" borderId="4" xfId="26" applyAlignment="1">
      <alignment horizontal="left" vertical="center"/>
      <protection/>
    </xf>
    <xf numFmtId="0" fontId="17" fillId="2" borderId="5" xfId="28" applyNumberFormat="1" applyAlignment="1">
      <alignment horizontal="left" vertical="center"/>
      <protection/>
    </xf>
    <xf numFmtId="0" fontId="4" fillId="0" borderId="0" xfId="0" applyFont="1" applyAlignment="1">
      <alignment vertical="center"/>
    </xf>
    <xf numFmtId="0" fontId="4" fillId="0" borderId="0" xfId="0" applyFont="1" applyAlignment="1">
      <alignment vertical="center"/>
    </xf>
    <xf numFmtId="0" fontId="12" fillId="4" borderId="16" xfId="28" applyNumberFormat="1" applyFont="1" applyFill="1" applyBorder="1" applyAlignment="1" applyProtection="1">
      <alignment horizontal="left" vertical="center"/>
      <protection/>
    </xf>
    <xf numFmtId="0" fontId="12" fillId="4" borderId="17" xfId="28" applyNumberFormat="1" applyFont="1" applyFill="1" applyBorder="1" applyAlignment="1" applyProtection="1">
      <alignment horizontal="left" vertical="center"/>
      <protection/>
    </xf>
    <xf numFmtId="0" fontId="19" fillId="0" borderId="0" xfId="29" applyAlignment="1">
      <alignment vertical="center"/>
    </xf>
    <xf numFmtId="0" fontId="0" fillId="3" borderId="21" xfId="0" applyFill="1" applyBorder="1" applyAlignment="1" applyProtection="1">
      <alignment horizontal="left" vertical="top" wrapText="1"/>
      <protection/>
    </xf>
    <xf numFmtId="0" fontId="0" fillId="3" borderId="11" xfId="0" applyFill="1" applyBorder="1" applyAlignment="1" applyProtection="1">
      <alignment horizontal="left" vertical="top" wrapText="1"/>
      <protection/>
    </xf>
    <xf numFmtId="0" fontId="0" fillId="3" borderId="8" xfId="0" applyFill="1" applyBorder="1" applyAlignment="1" applyProtection="1">
      <alignment horizontal="left" vertical="top" wrapText="1"/>
      <protection/>
    </xf>
    <xf numFmtId="0" fontId="4" fillId="4" borderId="0" xfId="0" applyFont="1" applyFill="1" applyBorder="1" applyAlignment="1" applyProtection="1">
      <alignment horizontal="left" vertical="center" wrapText="1"/>
      <protection/>
    </xf>
    <xf numFmtId="0" fontId="4" fillId="5" borderId="22" xfId="0" applyFont="1" applyFill="1" applyBorder="1" applyAlignment="1" applyProtection="1">
      <alignment horizontal="left" vertical="center" indent="1"/>
      <protection/>
    </xf>
    <xf numFmtId="0" fontId="0" fillId="5" borderId="23" xfId="0" applyFont="1" applyFill="1" applyBorder="1" applyAlignment="1" applyProtection="1">
      <alignment horizontal="left" vertical="center"/>
      <protection/>
    </xf>
    <xf numFmtId="0" fontId="0" fillId="5" borderId="11" xfId="0" applyFill="1" applyBorder="1" applyAlignment="1" applyProtection="1">
      <alignment horizontal="center" vertical="center" wrapText="1"/>
      <protection/>
    </xf>
    <xf numFmtId="0" fontId="4" fillId="5" borderId="7" xfId="0" applyFont="1" applyFill="1" applyBorder="1" applyAlignment="1" applyProtection="1">
      <alignment horizontal="left" vertical="center" indent="1"/>
      <protection/>
    </xf>
    <xf numFmtId="0" fontId="12" fillId="5" borderId="7" xfId="0" applyFont="1" applyFill="1" applyBorder="1" applyAlignment="1" applyProtection="1">
      <alignment horizontal="left" vertical="center" indent="1"/>
      <protection/>
    </xf>
    <xf numFmtId="0" fontId="4" fillId="5" borderId="8" xfId="0" applyFont="1" applyFill="1" applyBorder="1" applyAlignment="1" applyProtection="1">
      <alignment horizontal="left" vertical="center" indent="1"/>
      <protection/>
    </xf>
    <xf numFmtId="0" fontId="0" fillId="5" borderId="21" xfId="0" applyFont="1" applyFill="1" applyBorder="1" applyAlignment="1" applyProtection="1">
      <alignment horizontal="left" vertical="center"/>
      <protection/>
    </xf>
    <xf numFmtId="0" fontId="0" fillId="5" borderId="8" xfId="0" applyFill="1" applyBorder="1" applyAlignment="1" applyProtection="1">
      <alignment horizontal="center" vertical="center" wrapText="1"/>
      <protection/>
    </xf>
    <xf numFmtId="0" fontId="0" fillId="0" borderId="0" xfId="0" applyBorder="1" applyAlignment="1">
      <alignment vertical="center"/>
    </xf>
    <xf numFmtId="49" fontId="3" fillId="0" borderId="24" xfId="0" applyNumberFormat="1" applyFont="1" applyFill="1" applyBorder="1" applyAlignment="1" applyProtection="1">
      <alignment horizontal="center" vertical="center"/>
      <protection/>
    </xf>
    <xf numFmtId="0" fontId="0" fillId="0" borderId="24" xfId="0" applyFont="1" applyBorder="1" applyAlignment="1" applyProtection="1">
      <alignment horizontal="left" vertical="center" wrapText="1"/>
      <protection/>
    </xf>
    <xf numFmtId="0" fontId="0" fillId="0" borderId="24" xfId="0" applyFont="1" applyBorder="1" applyAlignment="1" applyProtection="1">
      <alignment horizontal="left" vertical="center"/>
      <protection/>
    </xf>
    <xf numFmtId="0" fontId="20" fillId="4" borderId="5" xfId="0" applyFont="1" applyFill="1" applyBorder="1" applyAlignment="1">
      <alignment vertical="center"/>
    </xf>
    <xf numFmtId="0" fontId="20" fillId="4" borderId="16" xfId="0" applyFont="1" applyFill="1" applyBorder="1" applyAlignment="1">
      <alignment vertical="center"/>
    </xf>
    <xf numFmtId="49" fontId="17" fillId="6" borderId="5" xfId="28" applyNumberFormat="1" applyFill="1" applyAlignment="1">
      <alignment horizontal="left" vertical="center"/>
      <protection/>
    </xf>
    <xf numFmtId="0" fontId="17" fillId="6" borderId="5" xfId="28" applyNumberFormat="1" applyFill="1" applyAlignment="1">
      <alignment horizontal="left" vertical="center"/>
      <protection/>
    </xf>
    <xf numFmtId="0" fontId="0" fillId="0" borderId="0" xfId="0" applyFill="1" applyBorder="1" applyAlignment="1" applyProtection="1">
      <alignment horizontal="center" vertical="center" wrapText="1"/>
      <protection/>
    </xf>
    <xf numFmtId="0" fontId="17" fillId="2" borderId="5" xfId="28" applyNumberFormat="1" applyAlignment="1">
      <alignment horizontal="center" vertical="center"/>
      <protection/>
    </xf>
    <xf numFmtId="0" fontId="0" fillId="0" borderId="0" xfId="0" applyFill="1" applyAlignment="1">
      <alignment vertical="center"/>
    </xf>
    <xf numFmtId="0" fontId="0" fillId="0" borderId="0" xfId="0" applyFill="1" applyBorder="1" applyAlignment="1" applyProtection="1">
      <alignment horizontal="left" vertical="top" wrapText="1"/>
      <protection/>
    </xf>
    <xf numFmtId="0" fontId="21" fillId="0" borderId="0" xfId="30" applyAlignment="1">
      <alignment horizontal="left" vertical="center"/>
      <protection/>
    </xf>
    <xf numFmtId="0" fontId="12" fillId="4" borderId="16" xfId="28" applyNumberFormat="1" applyFont="1" applyFill="1" applyBorder="1" applyAlignment="1" applyProtection="1">
      <alignment horizontal="left" vertical="center" wrapText="1"/>
      <protection/>
    </xf>
    <xf numFmtId="0" fontId="0" fillId="3" borderId="11" xfId="0" applyFill="1" applyBorder="1" applyAlignment="1" applyProtection="1">
      <alignment horizontal="center" vertical="center" wrapText="1"/>
      <protection/>
    </xf>
    <xf numFmtId="0" fontId="0" fillId="3" borderId="25" xfId="0" applyFill="1" applyBorder="1" applyAlignment="1" applyProtection="1">
      <alignment horizontal="left" vertical="center" wrapText="1"/>
      <protection/>
    </xf>
    <xf numFmtId="0" fontId="3" fillId="4" borderId="23" xfId="0" applyFont="1" applyFill="1" applyBorder="1" applyAlignment="1">
      <alignment horizontal="center" vertical="center" wrapText="1"/>
    </xf>
    <xf numFmtId="0" fontId="12" fillId="4" borderId="5" xfId="28" applyNumberFormat="1" applyFont="1" applyFill="1" applyBorder="1" applyAlignment="1" applyProtection="1">
      <alignment horizontal="left" vertical="center"/>
      <protection/>
    </xf>
    <xf numFmtId="0" fontId="0" fillId="4" borderId="22" xfId="0" applyFont="1" applyFill="1" applyBorder="1" applyAlignment="1">
      <alignment horizontal="center" vertical="center" wrapText="1"/>
    </xf>
    <xf numFmtId="0" fontId="0" fillId="4" borderId="21" xfId="0" applyFill="1" applyBorder="1" applyAlignment="1" applyProtection="1">
      <alignment horizontal="center" vertical="center" wrapText="1"/>
      <protection/>
    </xf>
    <xf numFmtId="0" fontId="3" fillId="4" borderId="22" xfId="0" applyFont="1" applyFill="1" applyBorder="1" applyAlignment="1">
      <alignment horizontal="center" vertical="center" wrapText="1"/>
    </xf>
    <xf numFmtId="0" fontId="0" fillId="4" borderId="25" xfId="0" applyFill="1" applyBorder="1" applyAlignment="1" applyProtection="1">
      <alignment horizontal="center" vertical="center" wrapText="1"/>
      <protection/>
    </xf>
    <xf numFmtId="0" fontId="12" fillId="0" borderId="0" xfId="28" applyNumberFormat="1" applyFont="1" applyFill="1" applyBorder="1" applyAlignment="1" applyProtection="1">
      <alignment horizontal="left" vertical="center"/>
      <protection/>
    </xf>
    <xf numFmtId="0" fontId="0" fillId="0" borderId="0" xfId="0" applyFont="1" applyFill="1" applyBorder="1" applyAlignment="1">
      <alignment horizontal="center" vertical="center" wrapText="1"/>
    </xf>
    <xf numFmtId="0" fontId="4" fillId="5" borderId="25" xfId="0" applyFont="1" applyFill="1" applyBorder="1" applyAlignment="1" applyProtection="1">
      <alignment horizontal="left" vertical="center" indent="1"/>
      <protection/>
    </xf>
    <xf numFmtId="0" fontId="3" fillId="4" borderId="10" xfId="0" applyFont="1" applyFill="1" applyBorder="1" applyAlignment="1" applyProtection="1">
      <alignment horizontal="center" vertical="center" wrapText="1"/>
      <protection/>
    </xf>
    <xf numFmtId="0" fontId="0" fillId="4" borderId="25" xfId="0" applyFill="1" applyBorder="1" applyAlignment="1" applyProtection="1">
      <alignment horizontal="left" vertical="center" wrapText="1"/>
      <protection/>
    </xf>
    <xf numFmtId="0" fontId="0" fillId="4" borderId="23" xfId="0" applyFont="1" applyFill="1" applyBorder="1" applyAlignment="1" applyProtection="1">
      <alignment horizontal="left" vertical="center"/>
      <protection/>
    </xf>
    <xf numFmtId="0" fontId="0" fillId="4" borderId="8" xfId="0" applyFill="1" applyBorder="1" applyAlignment="1" applyProtection="1">
      <alignment horizontal="center" vertical="center"/>
      <protection/>
    </xf>
    <xf numFmtId="0" fontId="21" fillId="0" borderId="0" xfId="30" applyBorder="1" applyAlignment="1">
      <alignment horizontal="left" vertical="center"/>
      <protection/>
    </xf>
    <xf numFmtId="0" fontId="4" fillId="4" borderId="8" xfId="0" applyFont="1" applyFill="1" applyBorder="1" applyAlignment="1" applyProtection="1">
      <alignment horizontal="left" vertical="center" indent="1"/>
      <protection/>
    </xf>
    <xf numFmtId="0" fontId="0" fillId="4" borderId="21" xfId="0" applyFont="1" applyFill="1" applyBorder="1" applyAlignment="1" applyProtection="1">
      <alignment horizontal="left" vertical="center"/>
      <protection/>
    </xf>
    <xf numFmtId="0" fontId="0" fillId="4" borderId="8" xfId="0" applyFill="1" applyBorder="1" applyAlignment="1" applyProtection="1">
      <alignment horizontal="center" vertical="center" wrapText="1"/>
      <protection/>
    </xf>
    <xf numFmtId="0" fontId="12" fillId="5" borderId="22" xfId="0" applyFont="1" applyFill="1" applyBorder="1" applyAlignment="1" applyProtection="1">
      <alignment horizontal="left" vertical="center" indent="1"/>
      <protection/>
    </xf>
    <xf numFmtId="0" fontId="12" fillId="5" borderId="25" xfId="0" applyFont="1" applyFill="1" applyBorder="1" applyAlignment="1" applyProtection="1">
      <alignment horizontal="left" vertical="center" indent="1"/>
      <protection/>
    </xf>
    <xf numFmtId="0" fontId="4" fillId="4" borderId="25" xfId="0" applyFont="1" applyFill="1" applyBorder="1" applyAlignment="1" applyProtection="1">
      <alignment horizontal="left" vertical="center" indent="1"/>
      <protection/>
    </xf>
    <xf numFmtId="3" fontId="0" fillId="4" borderId="19" xfId="0" applyNumberFormat="1" applyFont="1" applyFill="1" applyBorder="1" applyAlignment="1">
      <alignment horizontal="center" vertical="center" wrapText="1"/>
    </xf>
    <xf numFmtId="9" fontId="0" fillId="4" borderId="19" xfId="3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pplyProtection="1">
      <alignment horizontal="left" vertical="center" wrapText="1"/>
      <protection/>
    </xf>
    <xf numFmtId="3" fontId="0" fillId="0" borderId="0" xfId="0" applyNumberFormat="1" applyFont="1" applyFill="1" applyBorder="1" applyAlignment="1">
      <alignment horizontal="center" vertical="center" wrapText="1"/>
    </xf>
    <xf numFmtId="0" fontId="0" fillId="4" borderId="8" xfId="0" applyFill="1" applyBorder="1" applyAlignment="1" applyProtection="1">
      <alignment horizontal="left" vertical="center"/>
      <protection/>
    </xf>
    <xf numFmtId="0" fontId="4" fillId="4" borderId="20" xfId="0" applyFont="1" applyFill="1" applyBorder="1" applyAlignment="1" applyProtection="1">
      <alignment horizontal="left" vertical="center" wrapText="1"/>
      <protection/>
    </xf>
    <xf numFmtId="0" fontId="17" fillId="2" borderId="5" xfId="28" applyNumberFormat="1" applyFont="1" applyAlignment="1">
      <alignment horizontal="left" vertical="center"/>
      <protection/>
    </xf>
    <xf numFmtId="0" fontId="12" fillId="4" borderId="16" xfId="28" applyNumberFormat="1" applyFont="1" applyFill="1" applyBorder="1" applyAlignment="1">
      <alignment horizontal="left" vertical="center" wrapText="1"/>
      <protection/>
    </xf>
    <xf numFmtId="4" fontId="0" fillId="3" borderId="25" xfId="0" applyNumberFormat="1" applyFill="1" applyBorder="1" applyAlignment="1" applyProtection="1">
      <alignment horizontal="left" vertical="center"/>
      <protection/>
    </xf>
    <xf numFmtId="4" fontId="0" fillId="3" borderId="25" xfId="0" applyNumberFormat="1" applyFill="1" applyBorder="1" applyAlignment="1" applyProtection="1">
      <alignment horizontal="right" vertical="center"/>
      <protection/>
    </xf>
    <xf numFmtId="0" fontId="0" fillId="5" borderId="21" xfId="0" applyFill="1" applyBorder="1" applyAlignment="1">
      <alignment horizontal="left" vertical="center"/>
    </xf>
    <xf numFmtId="0" fontId="0" fillId="5" borderId="11" xfId="0" applyFill="1" applyBorder="1" applyAlignment="1">
      <alignment horizontal="center" vertical="center" wrapText="1"/>
    </xf>
    <xf numFmtId="3" fontId="0" fillId="4" borderId="10" xfId="0" applyNumberFormat="1" applyFont="1" applyFill="1" applyBorder="1" applyAlignment="1">
      <alignment horizontal="center" vertical="center" wrapText="1"/>
    </xf>
    <xf numFmtId="4" fontId="0" fillId="4" borderId="19"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0" fontId="4" fillId="5" borderId="8" xfId="0" applyFont="1" applyFill="1" applyBorder="1" applyAlignment="1">
      <alignment horizontal="left" vertical="center" indent="1"/>
    </xf>
    <xf numFmtId="0" fontId="0" fillId="4" borderId="21" xfId="0" applyFill="1" applyBorder="1" applyAlignment="1">
      <alignment horizontal="left" vertical="center"/>
    </xf>
    <xf numFmtId="0" fontId="0" fillId="4" borderId="8" xfId="0" applyFill="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10" xfId="0" applyBorder="1" applyAlignment="1">
      <alignment vertical="center"/>
    </xf>
    <xf numFmtId="9" fontId="0" fillId="0" borderId="10" xfId="0" applyNumberFormat="1" applyBorder="1" applyAlignment="1">
      <alignment vertical="center"/>
    </xf>
    <xf numFmtId="3" fontId="0" fillId="0" borderId="10" xfId="0" applyNumberFormat="1" applyBorder="1" applyAlignment="1">
      <alignment vertical="center"/>
    </xf>
    <xf numFmtId="3" fontId="0" fillId="0" borderId="7" xfId="0" applyNumberFormat="1"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9" fontId="0" fillId="0" borderId="11" xfId="0" applyNumberFormat="1" applyBorder="1" applyAlignment="1">
      <alignment vertical="center"/>
    </xf>
    <xf numFmtId="3" fontId="0" fillId="0" borderId="11" xfId="0" applyNumberFormat="1" applyBorder="1" applyAlignment="1">
      <alignment vertical="center"/>
    </xf>
    <xf numFmtId="3" fontId="0" fillId="0" borderId="8" xfId="0" applyNumberFormat="1" applyBorder="1" applyAlignment="1">
      <alignment vertical="center"/>
    </xf>
    <xf numFmtId="0" fontId="7" fillId="4" borderId="5" xfId="0" applyFont="1" applyFill="1" applyBorder="1" applyAlignment="1">
      <alignment vertical="center"/>
    </xf>
    <xf numFmtId="0" fontId="0" fillId="4" borderId="5" xfId="0" applyFill="1" applyBorder="1" applyAlignment="1">
      <alignment vertical="center"/>
    </xf>
    <xf numFmtId="0" fontId="4" fillId="7" borderId="23" xfId="0" applyFont="1" applyFill="1" applyBorder="1" applyAlignment="1">
      <alignment vertical="center"/>
    </xf>
    <xf numFmtId="0" fontId="4" fillId="7" borderId="10" xfId="0" applyFont="1" applyFill="1" applyBorder="1" applyAlignment="1">
      <alignment vertical="center"/>
    </xf>
    <xf numFmtId="0" fontId="4" fillId="7" borderId="7" xfId="0" applyFont="1" applyFill="1" applyBorder="1" applyAlignment="1">
      <alignment vertical="center"/>
    </xf>
    <xf numFmtId="0" fontId="4" fillId="0" borderId="24" xfId="0" applyFont="1" applyBorder="1" applyAlignment="1">
      <alignment horizontal="left" vertical="center"/>
    </xf>
    <xf numFmtId="4" fontId="0" fillId="4" borderId="10" xfId="0" applyNumberFormat="1" applyFont="1" applyFill="1" applyBorder="1" applyAlignment="1">
      <alignment horizontal="center" vertical="center" wrapText="1"/>
    </xf>
    <xf numFmtId="0" fontId="0" fillId="6" borderId="10" xfId="0" applyFill="1" applyBorder="1" applyAlignment="1">
      <alignment vertical="center"/>
    </xf>
    <xf numFmtId="0" fontId="0" fillId="6" borderId="11" xfId="0" applyFill="1" applyBorder="1" applyAlignment="1">
      <alignment vertical="center"/>
    </xf>
    <xf numFmtId="0" fontId="4" fillId="7" borderId="10" xfId="0" applyFont="1" applyFill="1" applyBorder="1" applyAlignment="1">
      <alignment horizontal="center" vertical="center"/>
    </xf>
    <xf numFmtId="0" fontId="4" fillId="7" borderId="7" xfId="0" applyFont="1" applyFill="1" applyBorder="1" applyAlignment="1">
      <alignment horizontal="center" vertical="center"/>
    </xf>
    <xf numFmtId="0" fontId="0" fillId="7" borderId="23" xfId="0" applyFill="1" applyBorder="1" applyAlignment="1">
      <alignment vertical="center"/>
    </xf>
    <xf numFmtId="0" fontId="0" fillId="7" borderId="10" xfId="0" applyFill="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3" fontId="0" fillId="6" borderId="10" xfId="0" applyNumberFormat="1" applyFill="1" applyBorder="1" applyAlignment="1">
      <alignment vertical="center"/>
    </xf>
    <xf numFmtId="3" fontId="0" fillId="6" borderId="7" xfId="0" applyNumberFormat="1" applyFill="1" applyBorder="1" applyAlignment="1">
      <alignment vertical="center"/>
    </xf>
    <xf numFmtId="3" fontId="0" fillId="6" borderId="11" xfId="0" applyNumberFormat="1" applyFill="1" applyBorder="1" applyAlignment="1">
      <alignment vertical="center"/>
    </xf>
    <xf numFmtId="0" fontId="7" fillId="0" borderId="17" xfId="0" applyFont="1" applyBorder="1" applyAlignment="1">
      <alignment vertical="center"/>
    </xf>
    <xf numFmtId="3" fontId="0" fillId="0" borderId="11" xfId="0" applyNumberFormat="1" applyFill="1" applyBorder="1" applyAlignment="1">
      <alignment vertical="center"/>
    </xf>
    <xf numFmtId="0" fontId="0" fillId="0" borderId="10" xfId="0" applyBorder="1" applyAlignment="1">
      <alignment horizontal="right" vertical="center"/>
    </xf>
    <xf numFmtId="0" fontId="0" fillId="4" borderId="11" xfId="0" applyFill="1" applyBorder="1" applyAlignment="1" applyProtection="1">
      <alignment horizontal="center" vertical="center" wrapText="1"/>
      <protection/>
    </xf>
    <xf numFmtId="3" fontId="0" fillId="0" borderId="10" xfId="0" applyNumberFormat="1" applyFill="1" applyBorder="1" applyAlignment="1">
      <alignment vertical="center"/>
    </xf>
    <xf numFmtId="9" fontId="0" fillId="0" borderId="10" xfId="0" applyNumberFormat="1" applyFill="1" applyBorder="1" applyAlignment="1">
      <alignment vertical="center"/>
    </xf>
    <xf numFmtId="9" fontId="0" fillId="0" borderId="11" xfId="0" applyNumberFormat="1" applyFill="1" applyBorder="1" applyAlignment="1">
      <alignment vertical="center"/>
    </xf>
    <xf numFmtId="0" fontId="12" fillId="4" borderId="22" xfId="28" applyNumberFormat="1" applyFont="1" applyFill="1" applyBorder="1" applyAlignment="1" applyProtection="1">
      <alignment horizontal="left" vertical="center"/>
      <protection/>
    </xf>
    <xf numFmtId="0" fontId="0" fillId="4" borderId="10" xfId="0" applyFont="1" applyFill="1" applyBorder="1" applyAlignment="1">
      <alignment horizontal="center" vertical="center" wrapText="1"/>
    </xf>
    <xf numFmtId="0" fontId="12" fillId="4" borderId="10" xfId="28" applyNumberFormat="1" applyFont="1" applyFill="1" applyBorder="1" applyAlignment="1" applyProtection="1">
      <alignment horizontal="left" vertical="center"/>
      <protection/>
    </xf>
    <xf numFmtId="0" fontId="12" fillId="4" borderId="23" xfId="28" applyNumberFormat="1" applyFont="1" applyFill="1" applyBorder="1" applyAlignment="1" applyProtection="1">
      <alignment horizontal="left" vertical="center"/>
      <protection/>
    </xf>
    <xf numFmtId="0" fontId="0" fillId="4" borderId="10" xfId="0" applyFill="1" applyBorder="1" applyAlignment="1" applyProtection="1">
      <alignment horizontal="left" vertical="center" wrapText="1"/>
      <protection/>
    </xf>
    <xf numFmtId="0" fontId="12" fillId="4" borderId="7" xfId="28" applyNumberFormat="1" applyFont="1" applyFill="1" applyBorder="1" applyAlignment="1" applyProtection="1">
      <alignment horizontal="left" vertical="center"/>
      <protection/>
    </xf>
    <xf numFmtId="0" fontId="3" fillId="4" borderId="5" xfId="0" applyFont="1" applyFill="1" applyBorder="1" applyAlignment="1">
      <alignment horizontal="center" vertical="center" wrapText="1"/>
    </xf>
    <xf numFmtId="0" fontId="0" fillId="4" borderId="25" xfId="0" applyFont="1" applyFill="1" applyBorder="1" applyAlignment="1" applyProtection="1">
      <alignment horizontal="left" vertical="center"/>
      <protection/>
    </xf>
    <xf numFmtId="0" fontId="0" fillId="4" borderId="25" xfId="0" applyFont="1" applyFill="1" applyBorder="1" applyAlignment="1" applyProtection="1">
      <alignment horizontal="left" vertical="center" wrapText="1"/>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center" vertical="center" wrapText="1"/>
      <protection/>
    </xf>
    <xf numFmtId="0" fontId="0" fillId="4" borderId="5" xfId="0" applyFill="1" applyBorder="1" applyAlignment="1" applyProtection="1">
      <alignment horizontal="center" vertical="center"/>
      <protection/>
    </xf>
    <xf numFmtId="0" fontId="0" fillId="4" borderId="5" xfId="0" applyFill="1" applyBorder="1" applyAlignment="1" applyProtection="1">
      <alignment horizontal="center" vertical="center" wrapText="1"/>
      <protection/>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9" fontId="0" fillId="4" borderId="10" xfId="31" applyFont="1" applyFill="1" applyBorder="1" applyAlignment="1">
      <alignment horizontal="center" vertical="center" wrapText="1"/>
    </xf>
    <xf numFmtId="9" fontId="4" fillId="7" borderId="10" xfId="31" applyFont="1" applyFill="1" applyBorder="1" applyAlignment="1">
      <alignment horizontal="center" vertical="center"/>
    </xf>
    <xf numFmtId="3" fontId="0" fillId="0" borderId="8" xfId="0" applyNumberFormat="1" applyFill="1" applyBorder="1" applyAlignment="1">
      <alignment vertical="center"/>
    </xf>
    <xf numFmtId="0" fontId="0" fillId="7" borderId="25" xfId="0" applyFill="1" applyBorder="1" applyAlignment="1" applyProtection="1">
      <alignment horizontal="left" vertical="center"/>
      <protection/>
    </xf>
    <xf numFmtId="0" fontId="2" fillId="0" borderId="0" xfId="25" applyNumberFormat="1" applyAlignment="1">
      <alignment horizontal="left" vertical="center"/>
      <protection/>
    </xf>
    <xf numFmtId="0" fontId="21" fillId="0" borderId="0" xfId="30" applyAlignment="1">
      <alignment horizontal="left" vertical="center"/>
      <protection/>
    </xf>
    <xf numFmtId="0" fontId="0" fillId="0" borderId="0" xfId="0" applyAlignment="1" applyProtection="1">
      <alignment vertical="center"/>
      <protection/>
    </xf>
    <xf numFmtId="0" fontId="0" fillId="0" borderId="0" xfId="0" applyAlignment="1">
      <alignment vertical="center"/>
    </xf>
    <xf numFmtId="0" fontId="19" fillId="0" borderId="0" xfId="29" applyAlignment="1">
      <alignment vertical="center"/>
    </xf>
    <xf numFmtId="0" fontId="20" fillId="4" borderId="5" xfId="0" applyFont="1" applyFill="1" applyBorder="1" applyAlignment="1">
      <alignment vertical="center"/>
    </xf>
    <xf numFmtId="0" fontId="20" fillId="4" borderId="16" xfId="0" applyFont="1" applyFill="1" applyBorder="1" applyAlignment="1">
      <alignment vertical="center"/>
    </xf>
    <xf numFmtId="0" fontId="0" fillId="3" borderId="21" xfId="0" applyFill="1" applyBorder="1" applyAlignment="1" applyProtection="1">
      <alignment horizontal="left" vertical="center" wrapText="1"/>
      <protection/>
    </xf>
    <xf numFmtId="0" fontId="0" fillId="3" borderId="11" xfId="0" applyFill="1" applyBorder="1" applyAlignment="1" applyProtection="1">
      <alignment horizontal="left" vertical="center" wrapText="1"/>
      <protection/>
    </xf>
    <xf numFmtId="0" fontId="0" fillId="3" borderId="8" xfId="0" applyFill="1" applyBorder="1" applyAlignment="1" applyProtection="1">
      <alignment horizontal="left" vertical="center" wrapText="1"/>
      <protection/>
    </xf>
    <xf numFmtId="0" fontId="21" fillId="0" borderId="0" xfId="30" applyBorder="1" applyAlignment="1">
      <alignment horizontal="left" vertical="center"/>
      <protection/>
    </xf>
    <xf numFmtId="0" fontId="0" fillId="0" borderId="0" xfId="0" applyBorder="1" applyAlignment="1">
      <alignment vertical="center"/>
    </xf>
    <xf numFmtId="49" fontId="17" fillId="6" borderId="5" xfId="28" applyNumberFormat="1" applyFill="1" applyAlignment="1">
      <alignment horizontal="left" vertical="center"/>
      <protection/>
    </xf>
    <xf numFmtId="0" fontId="17" fillId="6" borderId="5" xfId="28" applyNumberFormat="1" applyFill="1" applyAlignment="1">
      <alignment horizontal="left" vertical="center"/>
      <protection/>
    </xf>
    <xf numFmtId="0" fontId="4" fillId="4" borderId="8" xfId="0" applyFont="1" applyFill="1" applyBorder="1" applyAlignment="1" applyProtection="1">
      <alignment horizontal="left" vertical="center"/>
      <protection/>
    </xf>
    <xf numFmtId="0" fontId="4" fillId="4" borderId="8" xfId="0" applyFont="1" applyFill="1" applyBorder="1" applyAlignment="1">
      <alignment horizontal="left" vertical="center"/>
    </xf>
    <xf numFmtId="0" fontId="4" fillId="4" borderId="25" xfId="0" applyFont="1" applyFill="1" applyBorder="1" applyAlignment="1" applyProtection="1">
      <alignment horizontal="left" vertical="center"/>
      <protection/>
    </xf>
    <xf numFmtId="4" fontId="0" fillId="0" borderId="0" xfId="0" applyNumberFormat="1" applyFill="1" applyBorder="1" applyAlignment="1" applyProtection="1">
      <alignment horizontal="right" vertical="center"/>
      <protection/>
    </xf>
    <xf numFmtId="0" fontId="0" fillId="0" borderId="0" xfId="0" applyFill="1" applyBorder="1" applyAlignment="1" applyProtection="1">
      <alignment horizontal="left" vertical="center"/>
      <protection/>
    </xf>
    <xf numFmtId="0" fontId="0" fillId="4" borderId="7" xfId="0" applyFont="1" applyFill="1" applyBorder="1" applyAlignment="1">
      <alignment horizontal="center" vertical="center" wrapText="1"/>
    </xf>
    <xf numFmtId="0" fontId="23" fillId="0" borderId="0" xfId="32" applyBorder="1" applyAlignment="1">
      <alignment horizontal="left" vertical="center"/>
    </xf>
    <xf numFmtId="0" fontId="23" fillId="0" borderId="0" xfId="32" applyAlignment="1">
      <alignment horizontal="left" vertical="center"/>
    </xf>
    <xf numFmtId="0" fontId="23" fillId="0" borderId="0" xfId="32" applyFont="1" applyBorder="1" applyAlignment="1">
      <alignment horizontal="left" vertical="center"/>
    </xf>
    <xf numFmtId="0" fontId="4" fillId="4" borderId="16" xfId="0" applyFont="1" applyFill="1" applyBorder="1" applyAlignment="1" applyProtection="1">
      <alignment horizontal="left" vertical="center"/>
      <protection/>
    </xf>
    <xf numFmtId="0" fontId="4" fillId="5" borderId="23" xfId="0" applyFont="1" applyFill="1" applyBorder="1" applyAlignment="1" applyProtection="1">
      <alignment horizontal="left" vertical="center"/>
      <protection/>
    </xf>
    <xf numFmtId="0" fontId="4" fillId="5" borderId="11"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4" fillId="5" borderId="21" xfId="0" applyFont="1" applyFill="1" applyBorder="1" applyAlignment="1" applyProtection="1">
      <alignment horizontal="left" vertical="center"/>
      <protection/>
    </xf>
    <xf numFmtId="0" fontId="4" fillId="4" borderId="19" xfId="0" applyFont="1" applyFill="1" applyBorder="1" applyAlignment="1" applyProtection="1">
      <alignment horizontal="center" vertical="center" wrapText="1"/>
      <protection/>
    </xf>
    <xf numFmtId="0" fontId="4" fillId="4" borderId="20" xfId="0" applyFont="1" applyFill="1" applyBorder="1" applyAlignment="1" applyProtection="1">
      <alignment horizontal="center" vertical="center" wrapText="1"/>
      <protection/>
    </xf>
    <xf numFmtId="0" fontId="4" fillId="5" borderId="8" xfId="0" applyFont="1" applyFill="1" applyBorder="1" applyAlignment="1" applyProtection="1">
      <alignment horizontal="center" vertical="center" wrapText="1"/>
      <protection/>
    </xf>
    <xf numFmtId="0" fontId="4" fillId="4" borderId="21" xfId="0" applyFont="1" applyFill="1" applyBorder="1" applyAlignment="1" applyProtection="1">
      <alignment horizontal="left" vertical="center"/>
      <protection/>
    </xf>
    <xf numFmtId="0" fontId="4" fillId="4" borderId="7" xfId="0" applyFont="1" applyFill="1" applyBorder="1" applyAlignment="1" applyProtection="1">
      <alignment horizontal="center" vertical="center" wrapText="1"/>
      <protection/>
    </xf>
    <xf numFmtId="0" fontId="4" fillId="4" borderId="8" xfId="0" applyFont="1" applyFill="1" applyBorder="1" applyAlignment="1" applyProtection="1">
      <alignment horizontal="center" vertical="center" wrapText="1"/>
      <protection/>
    </xf>
    <xf numFmtId="0" fontId="12" fillId="0" borderId="0" xfId="0" applyFont="1" applyAlignment="1">
      <alignment vertical="center"/>
    </xf>
    <xf numFmtId="0" fontId="4" fillId="4" borderId="11" xfId="0" applyFont="1" applyFill="1" applyBorder="1" applyAlignment="1" applyProtection="1">
      <alignment horizontal="center" vertical="center" wrapText="1"/>
      <protection/>
    </xf>
    <xf numFmtId="0" fontId="14" fillId="4" borderId="0" xfId="0" applyFont="1" applyFill="1" applyBorder="1" applyAlignment="1" applyProtection="1">
      <alignment horizontal="left" vertical="center" wrapText="1"/>
      <protection/>
    </xf>
    <xf numFmtId="0" fontId="12" fillId="4" borderId="20" xfId="0" applyFont="1" applyFill="1" applyBorder="1" applyAlignment="1" applyProtection="1">
      <alignment horizontal="left" vertical="center" wrapText="1"/>
      <protection/>
    </xf>
    <xf numFmtId="0" fontId="0" fillId="5" borderId="7" xfId="0" applyFill="1" applyBorder="1" applyAlignment="1" applyProtection="1">
      <alignment horizontal="center" vertical="center" wrapText="1"/>
      <protection/>
    </xf>
    <xf numFmtId="0" fontId="22" fillId="6" borderId="5" xfId="28" applyNumberFormat="1" applyFont="1" applyFill="1" applyAlignment="1">
      <alignment horizontal="left" vertical="center"/>
      <protection/>
    </xf>
    <xf numFmtId="0" fontId="12" fillId="4" borderId="0" xfId="0" applyFont="1" applyFill="1" applyBorder="1" applyAlignment="1" applyProtection="1">
      <alignment horizontal="left" vertical="center" wrapText="1"/>
      <protection/>
    </xf>
    <xf numFmtId="0" fontId="14" fillId="4" borderId="20" xfId="0" applyFont="1" applyFill="1" applyBorder="1" applyAlignment="1" applyProtection="1">
      <alignment horizontal="left" vertical="center" wrapText="1"/>
      <protection/>
    </xf>
    <xf numFmtId="0" fontId="12" fillId="4" borderId="7" xfId="0" applyFont="1" applyFill="1" applyBorder="1" applyAlignment="1" applyProtection="1">
      <alignment horizontal="left" vertical="center" wrapText="1"/>
      <protection/>
    </xf>
    <xf numFmtId="0" fontId="0" fillId="0" borderId="10" xfId="0" applyFill="1" applyBorder="1" applyAlignment="1" applyProtection="1">
      <alignment horizontal="center" vertical="center" wrapText="1"/>
      <protection/>
    </xf>
    <xf numFmtId="0" fontId="18" fillId="0" borderId="4" xfId="26" applyAlignment="1">
      <alignment horizontal="left"/>
      <protection/>
    </xf>
    <xf numFmtId="0" fontId="3" fillId="0" borderId="18" xfId="0" applyFont="1" applyBorder="1" applyAlignment="1">
      <alignment horizontal="left" vertical="center"/>
    </xf>
    <xf numFmtId="0" fontId="0" fillId="0" borderId="7" xfId="0"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6" fillId="0" borderId="4" xfId="27" applyFont="1" applyAlignment="1">
      <alignment horizontal="left"/>
      <protection/>
    </xf>
    <xf numFmtId="0" fontId="7" fillId="0" borderId="0" xfId="0" applyFont="1" applyFill="1" applyAlignment="1">
      <alignment vertical="center"/>
    </xf>
  </cellXfs>
  <cellStyles count="19">
    <cellStyle name="Normal" xfId="0"/>
    <cellStyle name="Percent" xfId="15"/>
    <cellStyle name="Currency" xfId="16"/>
    <cellStyle name="Currency [0]" xfId="17"/>
    <cellStyle name="Comma" xfId="18"/>
    <cellStyle name="Comma [0]" xfId="19"/>
    <cellStyle name="Název" xfId="20"/>
    <cellStyle name="Nadpis 1" xfId="21"/>
    <cellStyle name="Nadpis 2" xfId="22"/>
    <cellStyle name="Nadpis 3" xfId="23"/>
    <cellStyle name="Hypertextový odkaz" xfId="24"/>
    <cellStyle name="Název" xfId="25"/>
    <cellStyle name="Nadpis 1" xfId="26"/>
    <cellStyle name="Nadpis 2" xfId="27"/>
    <cellStyle name="Nadpis 3" xfId="28"/>
    <cellStyle name="Nadpis 4" xfId="29"/>
    <cellStyle name="Min. výška řádku" xfId="30"/>
    <cellStyle name="Procenta" xfId="31"/>
    <cellStyle name="Min. výška 90" xfId="32"/>
  </cellStyles>
  <dxfs count="12">
    <dxf>
      <fill>
        <patternFill>
          <bgColor theme="9" tint="0.5999600291252136"/>
        </patternFill>
      </fill>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dxf>
    <dxf>
      <fill>
        <patternFill>
          <bgColor theme="9" tint="0.5999600291252136"/>
        </patternFill>
      </fill>
      <border/>
    </dxf>
    <dxf>
      <fill>
        <patternFill>
          <bgColor theme="9" tint="0.5999600291252136"/>
        </patternFill>
      </fill>
      <border/>
    </dxf>
    <dxf>
      <fill>
        <patternFill>
          <bgColor theme="9"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05B47-0BD1-4671-8F92-769AFF0BCAA5}">
  <dimension ref="A1:B20"/>
  <sheetViews>
    <sheetView showGridLines="0" tabSelected="1" workbookViewId="0" topLeftCell="A1">
      <selection activeCell="A16" sqref="A16"/>
    </sheetView>
  </sheetViews>
  <sheetFormatPr defaultColWidth="9.140625" defaultRowHeight="15" customHeight="1"/>
  <cols>
    <col min="1" max="1" width="30.57421875" style="18" customWidth="1"/>
    <col min="2" max="2" width="120.57421875" style="18" customWidth="1"/>
    <col min="3" max="16384" width="9.140625" style="18" customWidth="1"/>
  </cols>
  <sheetData>
    <row r="1" ht="45" customHeight="1">
      <c r="A1" s="16" t="s">
        <v>30</v>
      </c>
    </row>
    <row r="3" spans="1:2" ht="30" customHeight="1" thickBot="1">
      <c r="A3" s="246" t="s">
        <v>159</v>
      </c>
      <c r="B3" s="21"/>
    </row>
    <row r="4" spans="1:2" ht="15" customHeight="1">
      <c r="A4" s="22" t="s">
        <v>160</v>
      </c>
      <c r="B4" s="247" t="s">
        <v>161</v>
      </c>
    </row>
    <row r="5" spans="1:2" ht="15" customHeight="1">
      <c r="A5" s="23" t="s">
        <v>162</v>
      </c>
      <c r="B5" s="248" t="s">
        <v>163</v>
      </c>
    </row>
    <row r="6" spans="1:2" ht="15" customHeight="1">
      <c r="A6" s="23" t="s">
        <v>164</v>
      </c>
      <c r="B6" s="249" t="s">
        <v>165</v>
      </c>
    </row>
    <row r="7" spans="1:2" ht="15" customHeight="1">
      <c r="A7" s="26" t="s">
        <v>166</v>
      </c>
      <c r="B7" s="250" t="s">
        <v>167</v>
      </c>
    </row>
    <row r="8" ht="30" customHeight="1"/>
    <row r="9" spans="1:2" ht="30" customHeight="1">
      <c r="A9" s="27"/>
      <c r="B9" s="27"/>
    </row>
    <row r="10" ht="12.75">
      <c r="A10" s="29"/>
    </row>
    <row r="11" spans="1:2" s="34" customFormat="1" ht="30" customHeight="1" thickBot="1">
      <c r="A11" s="251" t="s">
        <v>31</v>
      </c>
      <c r="B11" s="30"/>
    </row>
    <row r="12" spans="1:2" ht="15" customHeight="1">
      <c r="A12" s="29" t="s">
        <v>32</v>
      </c>
      <c r="B12" s="29"/>
    </row>
    <row r="13" spans="1:2" ht="15" customHeight="1">
      <c r="A13" s="29" t="s">
        <v>184</v>
      </c>
      <c r="B13" s="29"/>
    </row>
    <row r="14" spans="1:2" ht="15" customHeight="1">
      <c r="A14" s="29" t="s">
        <v>0</v>
      </c>
      <c r="B14" s="29"/>
    </row>
    <row r="15" ht="15" customHeight="1">
      <c r="A15" s="29" t="s">
        <v>34</v>
      </c>
    </row>
    <row r="16" ht="15" customHeight="1">
      <c r="A16" s="29" t="s">
        <v>35</v>
      </c>
    </row>
    <row r="17" ht="15" customHeight="1">
      <c r="A17" s="35" t="s">
        <v>33</v>
      </c>
    </row>
    <row r="18" spans="1:2" s="34" customFormat="1" ht="30" customHeight="1" thickBot="1">
      <c r="A18" s="30" t="s">
        <v>1</v>
      </c>
      <c r="B18" s="30"/>
    </row>
    <row r="19" spans="1:2" ht="15" customHeight="1">
      <c r="A19" s="29" t="s">
        <v>2</v>
      </c>
      <c r="B19" s="29"/>
    </row>
    <row r="20" spans="1:2" ht="15" customHeight="1">
      <c r="A20" s="29" t="s">
        <v>3</v>
      </c>
      <c r="B20" s="29"/>
    </row>
  </sheetData>
  <sheetProtection algorithmName="SHA-512" hashValue="ykKDsO6kKWxuzEpfTwXrVXRh5u4rz0uj2eyNSRI+oPMRmyi2bZb+CZ0quKO39nE4oEwr1M5u07eF+28R/UCt1w==" saltValue="u4fPHx4cadnJOcUsXio/Yg==" spinCount="100000" sheet="1" objects="1" scenarios="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ED228-2BD3-4422-A9FB-B06E6CD5085B}">
  <dimension ref="A1:C19"/>
  <sheetViews>
    <sheetView showGridLines="0" workbookViewId="0" topLeftCell="A1"/>
  </sheetViews>
  <sheetFormatPr defaultColWidth="9.140625" defaultRowHeight="12.75"/>
  <cols>
    <col min="1" max="1" width="30.57421875" style="18" customWidth="1"/>
    <col min="2" max="2" width="45.57421875" style="17" customWidth="1"/>
    <col min="3" max="3" width="60.57421875" style="18" customWidth="1"/>
    <col min="4" max="16384" width="9.140625" style="18" customWidth="1"/>
  </cols>
  <sheetData>
    <row r="1" ht="45" customHeight="1">
      <c r="A1" s="16" t="str">
        <f>'titulní strana'!A1</f>
        <v>FORMULÁŘ NABÍDKY</v>
      </c>
    </row>
    <row r="2" ht="15" customHeight="1"/>
    <row r="3" spans="1:3" ht="30" customHeight="1" thickBot="1">
      <c r="A3" s="19" t="s">
        <v>27</v>
      </c>
      <c r="B3" s="20"/>
      <c r="C3" s="21"/>
    </row>
    <row r="4" spans="1:2" ht="15" customHeight="1">
      <c r="A4" s="22" t="s">
        <v>4</v>
      </c>
      <c r="B4" s="1"/>
    </row>
    <row r="5" spans="1:2" ht="15" customHeight="1">
      <c r="A5" s="23" t="s">
        <v>5</v>
      </c>
      <c r="B5" s="46"/>
    </row>
    <row r="6" spans="1:2" ht="15" customHeight="1">
      <c r="A6" s="24" t="s">
        <v>6</v>
      </c>
      <c r="B6" s="46"/>
    </row>
    <row r="7" spans="1:2" ht="15" customHeight="1">
      <c r="A7" s="25" t="s">
        <v>28</v>
      </c>
      <c r="B7" s="47"/>
    </row>
    <row r="8" ht="30" customHeight="1"/>
    <row r="9" spans="1:3" ht="30" customHeight="1" thickBot="1">
      <c r="A9" s="19" t="s">
        <v>7</v>
      </c>
      <c r="B9" s="20"/>
      <c r="C9" s="21"/>
    </row>
    <row r="10" spans="1:2" ht="15" customHeight="1">
      <c r="A10" s="22" t="s">
        <v>8</v>
      </c>
      <c r="B10" s="1"/>
    </row>
    <row r="11" spans="1:2" ht="15" customHeight="1">
      <c r="A11" s="23" t="s">
        <v>9</v>
      </c>
      <c r="B11" s="46"/>
    </row>
    <row r="12" spans="1:2" ht="15" customHeight="1">
      <c r="A12" s="26" t="s">
        <v>10</v>
      </c>
      <c r="B12" s="4"/>
    </row>
    <row r="13" ht="30" customHeight="1"/>
    <row r="14" spans="1:3" ht="30" customHeight="1">
      <c r="A14" s="27"/>
      <c r="B14" s="28"/>
      <c r="C14" s="27"/>
    </row>
    <row r="15" ht="12.75">
      <c r="A15" s="29"/>
    </row>
    <row r="16" spans="1:3" s="29" customFormat="1" ht="30" customHeight="1" thickBot="1">
      <c r="A16" s="30" t="s">
        <v>11</v>
      </c>
      <c r="B16" s="31"/>
      <c r="C16" s="32"/>
    </row>
    <row r="17" spans="1:2" ht="15" customHeight="1">
      <c r="A17" s="29" t="s">
        <v>12</v>
      </c>
      <c r="B17" s="33"/>
    </row>
    <row r="18" spans="1:2" ht="12.75">
      <c r="A18" s="29"/>
      <c r="B18" s="33"/>
    </row>
    <row r="19" spans="1:2" ht="12.75">
      <c r="A19" s="29"/>
      <c r="B19" s="33"/>
    </row>
  </sheetData>
  <sheetProtection algorithmName="SHA-512" hashValue="o6BwaHbQ4zdb+AQntKdTLwIXH7Atdk7PADeBofETTJLjyogiKqg6//WTbXVxdmOQWU5/Edwa/KPhH8JA0q31tg==" saltValue="6AnjZCQdZ3wKbz2sf1Q6og==" spinCount="100000" sheet="1" objects="1" scenario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837F-DFC9-4F59-A824-F0D5812C03E0}">
  <dimension ref="A1:C38"/>
  <sheetViews>
    <sheetView showGridLines="0" workbookViewId="0" topLeftCell="A2">
      <selection activeCell="B25" sqref="B25"/>
    </sheetView>
  </sheetViews>
  <sheetFormatPr defaultColWidth="9.140625" defaultRowHeight="15" customHeight="1"/>
  <cols>
    <col min="1" max="1" width="30.57421875" style="18" customWidth="1"/>
    <col min="2" max="2" width="45.57421875" style="17" customWidth="1"/>
    <col min="3" max="3" width="60.57421875" style="18" customWidth="1"/>
    <col min="4" max="16384" width="9.140625" style="18" customWidth="1"/>
  </cols>
  <sheetData>
    <row r="1" ht="45" customHeight="1">
      <c r="A1" s="16" t="str">
        <f>'titulní strana'!A1</f>
        <v>FORMULÁŘ NABÍDKY</v>
      </c>
    </row>
    <row r="3" spans="1:3" ht="30" customHeight="1" thickBot="1">
      <c r="A3" s="19" t="s">
        <v>29</v>
      </c>
      <c r="B3" s="20"/>
      <c r="C3" s="21"/>
    </row>
    <row r="4" spans="1:2" ht="15" customHeight="1">
      <c r="A4" s="36" t="s">
        <v>4</v>
      </c>
      <c r="B4" s="5"/>
    </row>
    <row r="5" s="7" customFormat="1" ht="15" customHeight="1">
      <c r="B5" s="8"/>
    </row>
    <row r="6" spans="1:2" s="7" customFormat="1" ht="15" customHeight="1" thickBot="1">
      <c r="A6" s="6" t="s">
        <v>13</v>
      </c>
      <c r="B6" s="9"/>
    </row>
    <row r="7" spans="1:2" s="7" customFormat="1" ht="15" customHeight="1">
      <c r="A7" s="10" t="s">
        <v>4</v>
      </c>
      <c r="B7" s="1"/>
    </row>
    <row r="8" spans="1:2" s="7" customFormat="1" ht="15" customHeight="1">
      <c r="A8" s="11" t="s">
        <v>5</v>
      </c>
      <c r="B8" s="2"/>
    </row>
    <row r="9" spans="1:2" s="7" customFormat="1" ht="15" customHeight="1">
      <c r="A9" s="15" t="s">
        <v>6</v>
      </c>
      <c r="B9" s="2"/>
    </row>
    <row r="10" spans="1:2" s="7" customFormat="1" ht="15" customHeight="1">
      <c r="A10" s="12" t="s">
        <v>28</v>
      </c>
      <c r="B10" s="3"/>
    </row>
    <row r="11" spans="1:2" s="7" customFormat="1" ht="15" customHeight="1">
      <c r="A11" s="12"/>
      <c r="B11" s="8"/>
    </row>
    <row r="12" spans="1:2" s="7" customFormat="1" ht="15" customHeight="1" thickBot="1">
      <c r="A12" s="13" t="s">
        <v>14</v>
      </c>
      <c r="B12" s="9"/>
    </row>
    <row r="13" spans="1:2" s="7" customFormat="1" ht="15" customHeight="1">
      <c r="A13" s="14" t="s">
        <v>4</v>
      </c>
      <c r="B13" s="1" t="s">
        <v>15</v>
      </c>
    </row>
    <row r="14" spans="1:2" s="7" customFormat="1" ht="15" customHeight="1">
      <c r="A14" s="15" t="s">
        <v>5</v>
      </c>
      <c r="B14" s="2"/>
    </row>
    <row r="15" spans="1:2" s="7" customFormat="1" ht="15" customHeight="1">
      <c r="A15" s="15" t="s">
        <v>6</v>
      </c>
      <c r="B15" s="2"/>
    </row>
    <row r="16" spans="1:2" s="7" customFormat="1" ht="15" customHeight="1">
      <c r="A16" s="12" t="s">
        <v>28</v>
      </c>
      <c r="B16" s="3"/>
    </row>
    <row r="17" spans="1:2" s="7" customFormat="1" ht="15" customHeight="1">
      <c r="A17" s="12"/>
      <c r="B17" s="8"/>
    </row>
    <row r="18" spans="1:2" s="7" customFormat="1" ht="15" customHeight="1" thickBot="1">
      <c r="A18" s="13" t="s">
        <v>16</v>
      </c>
      <c r="B18" s="9"/>
    </row>
    <row r="19" spans="1:2" s="7" customFormat="1" ht="15" customHeight="1">
      <c r="A19" s="14" t="s">
        <v>4</v>
      </c>
      <c r="B19" s="1" t="s">
        <v>15</v>
      </c>
    </row>
    <row r="20" spans="1:2" s="7" customFormat="1" ht="15" customHeight="1">
      <c r="A20" s="15" t="s">
        <v>5</v>
      </c>
      <c r="B20" s="2"/>
    </row>
    <row r="21" spans="1:2" s="7" customFormat="1" ht="15" customHeight="1">
      <c r="A21" s="15" t="s">
        <v>6</v>
      </c>
      <c r="B21" s="2"/>
    </row>
    <row r="22" spans="1:2" s="7" customFormat="1" ht="15" customHeight="1">
      <c r="A22" s="12" t="s">
        <v>28</v>
      </c>
      <c r="B22" s="3"/>
    </row>
    <row r="23" ht="30" customHeight="1">
      <c r="A23" s="25"/>
    </row>
    <row r="24" spans="1:3" ht="30" customHeight="1" thickBot="1">
      <c r="A24" s="19" t="s">
        <v>7</v>
      </c>
      <c r="B24" s="20"/>
      <c r="C24" s="21"/>
    </row>
    <row r="25" spans="1:2" ht="15" customHeight="1">
      <c r="A25" s="22" t="s">
        <v>17</v>
      </c>
      <c r="B25" s="1"/>
    </row>
    <row r="26" spans="1:2" ht="15" customHeight="1">
      <c r="A26" s="23" t="s">
        <v>9</v>
      </c>
      <c r="B26" s="2"/>
    </row>
    <row r="27" spans="1:2" ht="15" customHeight="1">
      <c r="A27" s="26" t="s">
        <v>10</v>
      </c>
      <c r="B27" s="3"/>
    </row>
    <row r="28" ht="30" customHeight="1"/>
    <row r="29" spans="1:3" ht="30" customHeight="1" thickBot="1">
      <c r="A29" s="19" t="s">
        <v>108</v>
      </c>
      <c r="B29" s="20"/>
      <c r="C29" s="21"/>
    </row>
    <row r="30" ht="15" customHeight="1">
      <c r="A30" s="37" t="s">
        <v>109</v>
      </c>
    </row>
    <row r="31" ht="15" customHeight="1">
      <c r="A31" s="18" t="s">
        <v>18</v>
      </c>
    </row>
    <row r="32" ht="30" customHeight="1"/>
    <row r="33" ht="30" customHeight="1"/>
    <row r="34" spans="1:3" ht="15" customHeight="1">
      <c r="A34" s="38"/>
      <c r="B34" s="39"/>
      <c r="C34" s="40"/>
    </row>
    <row r="35" spans="1:3" s="29" customFormat="1" ht="30" customHeight="1" thickBot="1">
      <c r="A35" s="30" t="s">
        <v>11</v>
      </c>
      <c r="B35" s="31"/>
      <c r="C35" s="32"/>
    </row>
    <row r="36" spans="1:2" ht="15" customHeight="1">
      <c r="A36" s="29" t="s">
        <v>19</v>
      </c>
      <c r="B36" s="33"/>
    </row>
    <row r="37" spans="1:2" ht="15" customHeight="1">
      <c r="A37" s="29" t="s">
        <v>20</v>
      </c>
      <c r="B37" s="33"/>
    </row>
    <row r="38" spans="1:2" ht="15" customHeight="1">
      <c r="A38" s="35" t="s">
        <v>21</v>
      </c>
      <c r="B38" s="33"/>
    </row>
  </sheetData>
  <sheetProtection algorithmName="SHA-512" hashValue="A/4Doloz/EBJhsMPKJortLX4RChJVFo/9k0MDjq0dIXKZd7DAihSBM4tPX+L4RFR0CYKIEJ3JcIFA+lw5QVfOA==" saltValue="U8spiYYPnHcLebqAbZ2PXQ==" spinCount="100000" sheet="1" insertRows="0" deleteRows="0"/>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F1791-DABA-48C1-98D3-A5485C0CD77C}">
  <dimension ref="A1:L54"/>
  <sheetViews>
    <sheetView showGridLines="0" zoomScale="90" zoomScaleNormal="90" zoomScaleSheetLayoutView="80" workbookViewId="0" topLeftCell="A1">
      <selection activeCell="B15" sqref="B15"/>
    </sheetView>
  </sheetViews>
  <sheetFormatPr defaultColWidth="9.140625" defaultRowHeight="15" customHeight="1"/>
  <cols>
    <col min="1" max="1" width="6.57421875" style="65" customWidth="1"/>
    <col min="2" max="2" width="86.00390625" style="48" customWidth="1"/>
    <col min="3" max="4" width="10.7109375" style="48" customWidth="1"/>
    <col min="5" max="5" width="85.7109375" style="49" customWidth="1"/>
    <col min="6" max="7" width="10.7109375" style="48" customWidth="1"/>
    <col min="8" max="8" width="85.7109375" style="49" customWidth="1"/>
    <col min="9" max="10" width="10.7109375" style="48" customWidth="1"/>
    <col min="11" max="11" width="9.140625" style="53" customWidth="1"/>
    <col min="12" max="16384" width="9.140625" style="49" customWidth="1"/>
  </cols>
  <sheetData>
    <row r="1" spans="1:11" ht="45" customHeight="1">
      <c r="A1" s="16" t="str">
        <f>'titulní strana'!A1</f>
        <v>FORMULÁŘ NABÍDKY</v>
      </c>
      <c r="K1" s="100"/>
    </row>
    <row r="2" spans="1:11" ht="15">
      <c r="A2" s="62"/>
      <c r="K2" s="100"/>
    </row>
    <row r="3" spans="1:11" s="50" customFormat="1" ht="30" customHeight="1" thickBot="1">
      <c r="A3" s="69" t="s">
        <v>36</v>
      </c>
      <c r="B3" s="69"/>
      <c r="C3" s="69"/>
      <c r="D3" s="69"/>
      <c r="E3" s="69"/>
      <c r="F3" s="69"/>
      <c r="G3" s="69"/>
      <c r="H3" s="69"/>
      <c r="I3" s="69"/>
      <c r="J3" s="69"/>
      <c r="K3" s="100"/>
    </row>
    <row r="4" spans="2:11" ht="15">
      <c r="B4" s="71"/>
      <c r="K4" s="100"/>
    </row>
    <row r="5" spans="1:11" ht="30" customHeight="1">
      <c r="A5" s="97">
        <f>'zdroj dat'!A15</f>
        <v>1</v>
      </c>
      <c r="B5" s="70" t="s">
        <v>168</v>
      </c>
      <c r="C5" s="70"/>
      <c r="D5" s="43"/>
      <c r="E5" s="43"/>
      <c r="F5" s="43"/>
      <c r="G5" s="43"/>
      <c r="H5" s="43"/>
      <c r="I5" s="43"/>
      <c r="J5" s="43"/>
      <c r="K5" s="100"/>
    </row>
    <row r="6" spans="2:11" ht="18.75">
      <c r="B6" s="75" t="str">
        <f>""&amp;'zdroj dat'!B15&amp;""</f>
        <v>Bezpečnost</v>
      </c>
      <c r="C6" s="75"/>
      <c r="D6" s="75"/>
      <c r="E6" s="75"/>
      <c r="F6" s="75"/>
      <c r="G6" s="75"/>
      <c r="H6" s="75"/>
      <c r="I6" s="75"/>
      <c r="J6" s="75"/>
      <c r="K6" s="100"/>
    </row>
    <row r="7" spans="2:11" ht="15">
      <c r="B7" s="252" t="s">
        <v>169</v>
      </c>
      <c r="K7" s="100"/>
    </row>
    <row r="8" spans="2:11" ht="15">
      <c r="B8" s="72"/>
      <c r="K8" s="100"/>
    </row>
    <row r="9" spans="1:11" ht="30" customHeight="1">
      <c r="A9" s="67"/>
      <c r="B9" s="70" t="s">
        <v>43</v>
      </c>
      <c r="C9" s="43"/>
      <c r="D9" s="43"/>
      <c r="E9" s="43"/>
      <c r="F9" s="43"/>
      <c r="G9" s="43"/>
      <c r="H9" s="43"/>
      <c r="I9" s="43"/>
      <c r="J9" s="43"/>
      <c r="K9" s="100"/>
    </row>
    <row r="10" spans="2:11" ht="15">
      <c r="B10" s="71" t="s">
        <v>97</v>
      </c>
      <c r="K10" s="100"/>
    </row>
    <row r="11" spans="2:11" ht="15">
      <c r="B11" s="71" t="s">
        <v>47</v>
      </c>
      <c r="K11" s="100"/>
    </row>
    <row r="12" spans="2:11" ht="15">
      <c r="B12" s="71"/>
      <c r="K12" s="100"/>
    </row>
    <row r="13" spans="1:11" s="55" customFormat="1" ht="20.1" customHeight="1">
      <c r="A13" s="68"/>
      <c r="B13" s="92" t="s">
        <v>37</v>
      </c>
      <c r="C13" s="92"/>
      <c r="D13" s="93"/>
      <c r="E13" s="92" t="s">
        <v>41</v>
      </c>
      <c r="F13" s="92"/>
      <c r="G13" s="93"/>
      <c r="H13" s="92" t="s">
        <v>42</v>
      </c>
      <c r="I13" s="92"/>
      <c r="J13" s="92"/>
      <c r="K13" s="100"/>
    </row>
    <row r="14" spans="1:11" ht="30" customHeight="1">
      <c r="A14" s="63"/>
      <c r="B14" s="73" t="s">
        <v>173</v>
      </c>
      <c r="C14" s="56" t="s">
        <v>38</v>
      </c>
      <c r="D14" s="56" t="s">
        <v>40</v>
      </c>
      <c r="E14" s="74" t="s">
        <v>175</v>
      </c>
      <c r="F14" s="56" t="s">
        <v>38</v>
      </c>
      <c r="G14" s="56" t="s">
        <v>40</v>
      </c>
      <c r="H14" s="74" t="s">
        <v>146</v>
      </c>
      <c r="I14" s="56" t="s">
        <v>38</v>
      </c>
      <c r="J14" s="57" t="s">
        <v>40</v>
      </c>
      <c r="K14" s="100"/>
    </row>
    <row r="15" spans="1:11" ht="114.75">
      <c r="A15" s="61"/>
      <c r="B15" s="76"/>
      <c r="C15" s="51">
        <f>LEN(B15)-(LEN(B15)-LEN(SUBSTITUTE(B15,CHAR(10),"")))</f>
        <v>0</v>
      </c>
      <c r="D15" s="51">
        <f>'zdroj dat'!$C$23-C15</f>
        <v>900</v>
      </c>
      <c r="E15" s="77"/>
      <c r="F15" s="51">
        <f>LEN(E15)-(LEN(E15)-LEN(SUBSTITUTE(E15,CHAR(10),"")))</f>
        <v>0</v>
      </c>
      <c r="G15" s="51">
        <f>'zdroj dat'!$C$24-F15</f>
        <v>900</v>
      </c>
      <c r="H15" s="78" t="s">
        <v>94</v>
      </c>
      <c r="I15" s="51">
        <f>LEN(H15)-(LEN(H15)-LEN(SUBSTITUTE(H15,CHAR(10),"")))</f>
        <v>384</v>
      </c>
      <c r="J15" s="52">
        <f>'zdroj dat'!$C$25-I15</f>
        <v>516</v>
      </c>
      <c r="K15" s="223"/>
    </row>
    <row r="16" ht="15">
      <c r="K16" s="100"/>
    </row>
    <row r="17" spans="1:11" ht="30" customHeight="1">
      <c r="A17" s="97">
        <f>'zdroj dat'!A16</f>
        <v>2</v>
      </c>
      <c r="B17" s="70" t="s">
        <v>168</v>
      </c>
      <c r="C17" s="43"/>
      <c r="D17" s="43"/>
      <c r="E17" s="43"/>
      <c r="F17" s="43"/>
      <c r="G17" s="43"/>
      <c r="H17" s="43"/>
      <c r="I17" s="43"/>
      <c r="J17" s="43"/>
      <c r="K17" s="100"/>
    </row>
    <row r="18" spans="2:11" ht="18.75">
      <c r="B18" s="75" t="str">
        <f>""&amp;'zdroj dat'!B16&amp;""</f>
        <v>Efektivita</v>
      </c>
      <c r="C18" s="75"/>
      <c r="D18" s="75"/>
      <c r="E18" s="75"/>
      <c r="F18" s="75"/>
      <c r="G18" s="75"/>
      <c r="H18" s="75"/>
      <c r="I18" s="75"/>
      <c r="J18" s="75"/>
      <c r="K18" s="100"/>
    </row>
    <row r="19" spans="2:11" ht="15">
      <c r="B19" s="252" t="s">
        <v>171</v>
      </c>
      <c r="K19" s="100"/>
    </row>
    <row r="20" spans="2:11" ht="15">
      <c r="B20" s="72"/>
      <c r="K20" s="100"/>
    </row>
    <row r="21" spans="1:11" ht="30" customHeight="1">
      <c r="A21" s="67"/>
      <c r="B21" s="70" t="s">
        <v>43</v>
      </c>
      <c r="C21" s="43"/>
      <c r="D21" s="43"/>
      <c r="E21" s="43"/>
      <c r="F21" s="43"/>
      <c r="G21" s="43"/>
      <c r="H21" s="43"/>
      <c r="I21" s="43"/>
      <c r="J21" s="43"/>
      <c r="K21" s="100"/>
    </row>
    <row r="22" spans="2:11" ht="15">
      <c r="B22" s="71" t="s">
        <v>97</v>
      </c>
      <c r="K22" s="100"/>
    </row>
    <row r="23" spans="2:11" ht="15">
      <c r="B23" s="71" t="s">
        <v>47</v>
      </c>
      <c r="K23" s="100"/>
    </row>
    <row r="24" spans="2:11" ht="15">
      <c r="B24" s="71"/>
      <c r="K24" s="100"/>
    </row>
    <row r="25" spans="1:11" s="55" customFormat="1" ht="20.1" customHeight="1">
      <c r="A25" s="68"/>
      <c r="B25" s="92" t="s">
        <v>37</v>
      </c>
      <c r="C25" s="92"/>
      <c r="D25" s="93"/>
      <c r="E25" s="92" t="s">
        <v>41</v>
      </c>
      <c r="F25" s="92"/>
      <c r="G25" s="93"/>
      <c r="H25" s="92" t="s">
        <v>42</v>
      </c>
      <c r="I25" s="92"/>
      <c r="J25" s="92"/>
      <c r="K25" s="100"/>
    </row>
    <row r="26" spans="1:11" ht="30" customHeight="1">
      <c r="A26" s="63"/>
      <c r="B26" s="73" t="s">
        <v>173</v>
      </c>
      <c r="C26" s="56" t="s">
        <v>38</v>
      </c>
      <c r="D26" s="56" t="s">
        <v>40</v>
      </c>
      <c r="E26" s="74" t="s">
        <v>175</v>
      </c>
      <c r="F26" s="56" t="s">
        <v>38</v>
      </c>
      <c r="G26" s="56" t="s">
        <v>40</v>
      </c>
      <c r="H26" s="74" t="s">
        <v>146</v>
      </c>
      <c r="I26" s="56" t="s">
        <v>38</v>
      </c>
      <c r="J26" s="57" t="s">
        <v>40</v>
      </c>
      <c r="K26" s="100"/>
    </row>
    <row r="27" spans="1:11" ht="114.75">
      <c r="A27" s="61"/>
      <c r="B27" s="76"/>
      <c r="C27" s="51">
        <f>LEN(B27)-(LEN(B27)-LEN(SUBSTITUTE(B27,CHAR(10),"")))</f>
        <v>0</v>
      </c>
      <c r="D27" s="51">
        <f>'zdroj dat'!$C$23-C27</f>
        <v>900</v>
      </c>
      <c r="E27" s="77"/>
      <c r="F27" s="51">
        <f>LEN(E27)-(LEN(E27)-LEN(SUBSTITUTE(E27,CHAR(10),"")))</f>
        <v>0</v>
      </c>
      <c r="G27" s="51">
        <f>'zdroj dat'!$C$24-F27</f>
        <v>900</v>
      </c>
      <c r="H27" s="78" t="s">
        <v>94</v>
      </c>
      <c r="I27" s="51">
        <f>LEN(H27)-(LEN(H27)-LEN(SUBSTITUTE(H27,CHAR(10),"")))</f>
        <v>384</v>
      </c>
      <c r="J27" s="52">
        <f>'zdroj dat'!$C$25-I27</f>
        <v>516</v>
      </c>
      <c r="K27" s="223"/>
    </row>
    <row r="28" ht="15">
      <c r="K28" s="100"/>
    </row>
    <row r="29" spans="1:11" ht="30" customHeight="1">
      <c r="A29" s="97">
        <f>'zdroj dat'!A17</f>
        <v>3</v>
      </c>
      <c r="B29" s="70" t="s">
        <v>168</v>
      </c>
      <c r="C29" s="43"/>
      <c r="D29" s="43"/>
      <c r="E29" s="43"/>
      <c r="F29" s="43"/>
      <c r="G29" s="43"/>
      <c r="H29" s="43"/>
      <c r="I29" s="43"/>
      <c r="J29" s="43"/>
      <c r="K29" s="100"/>
    </row>
    <row r="30" spans="2:11" ht="18.75">
      <c r="B30" s="75" t="str">
        <f>'zdroj dat'!B17</f>
        <v>Kvalitní podpora</v>
      </c>
      <c r="C30" s="75"/>
      <c r="D30" s="75"/>
      <c r="E30" s="75"/>
      <c r="F30" s="75"/>
      <c r="G30" s="75"/>
      <c r="H30" s="75"/>
      <c r="I30" s="75"/>
      <c r="J30" s="75"/>
      <c r="K30" s="100"/>
    </row>
    <row r="31" spans="2:11" ht="15">
      <c r="B31" s="252" t="s">
        <v>172</v>
      </c>
      <c r="K31" s="100"/>
    </row>
    <row r="32" spans="2:11" ht="15">
      <c r="B32" s="72"/>
      <c r="K32" s="100"/>
    </row>
    <row r="33" spans="1:11" ht="30" customHeight="1">
      <c r="A33" s="67"/>
      <c r="B33" s="70" t="s">
        <v>43</v>
      </c>
      <c r="C33" s="43"/>
      <c r="D33" s="43"/>
      <c r="E33" s="43"/>
      <c r="F33" s="43"/>
      <c r="G33" s="43"/>
      <c r="H33" s="43"/>
      <c r="I33" s="43"/>
      <c r="J33" s="43"/>
      <c r="K33" s="100"/>
    </row>
    <row r="34" spans="2:11" ht="15">
      <c r="B34" s="71" t="s">
        <v>97</v>
      </c>
      <c r="K34" s="100"/>
    </row>
    <row r="35" spans="2:11" ht="15">
      <c r="B35" s="71" t="s">
        <v>47</v>
      </c>
      <c r="K35" s="100"/>
    </row>
    <row r="36" spans="2:11" ht="15">
      <c r="B36" s="71"/>
      <c r="K36" s="100"/>
    </row>
    <row r="37" spans="1:11" s="55" customFormat="1" ht="20.1" customHeight="1">
      <c r="A37" s="68"/>
      <c r="B37" s="92" t="s">
        <v>37</v>
      </c>
      <c r="C37" s="92"/>
      <c r="D37" s="93"/>
      <c r="E37" s="92" t="s">
        <v>41</v>
      </c>
      <c r="F37" s="92"/>
      <c r="G37" s="93"/>
      <c r="H37" s="92" t="s">
        <v>42</v>
      </c>
      <c r="I37" s="92"/>
      <c r="J37" s="92"/>
      <c r="K37" s="100"/>
    </row>
    <row r="38" spans="1:11" ht="30" customHeight="1">
      <c r="A38" s="63"/>
      <c r="B38" s="73" t="s">
        <v>173</v>
      </c>
      <c r="C38" s="56" t="s">
        <v>38</v>
      </c>
      <c r="D38" s="56" t="s">
        <v>40</v>
      </c>
      <c r="E38" s="74" t="s">
        <v>175</v>
      </c>
      <c r="F38" s="56" t="s">
        <v>38</v>
      </c>
      <c r="G38" s="56" t="s">
        <v>40</v>
      </c>
      <c r="H38" s="74" t="s">
        <v>146</v>
      </c>
      <c r="I38" s="56" t="s">
        <v>38</v>
      </c>
      <c r="J38" s="57" t="s">
        <v>40</v>
      </c>
      <c r="K38" s="100"/>
    </row>
    <row r="39" spans="1:11" ht="114.75">
      <c r="A39" s="61"/>
      <c r="B39" s="76"/>
      <c r="C39" s="51">
        <f>LEN(B39)-(LEN(B39)-LEN(SUBSTITUTE(B39,CHAR(10),"")))</f>
        <v>0</v>
      </c>
      <c r="D39" s="51">
        <f>'zdroj dat'!$C$23-C39</f>
        <v>900</v>
      </c>
      <c r="E39" s="77"/>
      <c r="F39" s="51">
        <f>LEN(E39)-(LEN(E39)-LEN(SUBSTITUTE(E39,CHAR(10),"")))</f>
        <v>0</v>
      </c>
      <c r="G39" s="51">
        <f>'zdroj dat'!$C$24-F39</f>
        <v>900</v>
      </c>
      <c r="H39" s="78" t="s">
        <v>94</v>
      </c>
      <c r="I39" s="51">
        <f>LEN(H39)-(LEN(H39)-LEN(SUBSTITUTE(H39,CHAR(10),"")))</f>
        <v>384</v>
      </c>
      <c r="J39" s="52">
        <f>'zdroj dat'!$C$25-I39</f>
        <v>516</v>
      </c>
      <c r="K39" s="223"/>
    </row>
    <row r="40" spans="2:11" ht="15" customHeight="1">
      <c r="B40" s="42"/>
      <c r="D40"/>
      <c r="E40"/>
      <c r="F40"/>
      <c r="G40"/>
      <c r="K40" s="100"/>
    </row>
    <row r="41" spans="11:12" s="205" customFormat="1" ht="15">
      <c r="K41" s="100"/>
      <c r="L41" s="213"/>
    </row>
    <row r="42" spans="1:11" s="54" customFormat="1" ht="15" customHeight="1">
      <c r="A42" s="89"/>
      <c r="B42" s="161"/>
      <c r="C42" s="90"/>
      <c r="D42" s="161"/>
      <c r="E42" s="90"/>
      <c r="F42" s="161"/>
      <c r="G42" s="90"/>
      <c r="H42" s="91"/>
      <c r="I42" s="90"/>
      <c r="J42" s="90"/>
      <c r="K42" s="100"/>
    </row>
    <row r="43" spans="1:11" ht="30" customHeight="1">
      <c r="A43" s="94"/>
      <c r="B43" s="241" t="s">
        <v>105</v>
      </c>
      <c r="C43" s="95"/>
      <c r="D43" s="95"/>
      <c r="E43" s="95"/>
      <c r="F43" s="95"/>
      <c r="G43" s="95"/>
      <c r="H43" s="95"/>
      <c r="I43" s="95"/>
      <c r="J43" s="95"/>
      <c r="K43" s="100"/>
    </row>
    <row r="44" spans="2:11" ht="15">
      <c r="B44" s="236" t="s">
        <v>106</v>
      </c>
      <c r="K44" s="100"/>
    </row>
    <row r="45" spans="2:11" ht="15">
      <c r="B45" s="71" t="s">
        <v>107</v>
      </c>
      <c r="K45" s="100"/>
    </row>
    <row r="46" spans="2:11" ht="15">
      <c r="B46" s="71" t="s">
        <v>51</v>
      </c>
      <c r="K46" s="100"/>
    </row>
    <row r="47" spans="2:11" ht="15">
      <c r="B47" s="71"/>
      <c r="K47" s="117"/>
    </row>
    <row r="48" spans="1:11" ht="15">
      <c r="A48" s="66"/>
      <c r="B48" s="238" t="s">
        <v>111</v>
      </c>
      <c r="C48" s="58"/>
      <c r="D48" s="59" t="s">
        <v>46</v>
      </c>
      <c r="E48" s="239" t="s">
        <v>113</v>
      </c>
      <c r="F48" s="58"/>
      <c r="G48" s="59" t="s">
        <v>46</v>
      </c>
      <c r="H48" s="130" t="s">
        <v>127</v>
      </c>
      <c r="I48" s="58"/>
      <c r="J48" s="60" t="s">
        <v>46</v>
      </c>
      <c r="K48" s="117"/>
    </row>
    <row r="49" spans="1:11" ht="15">
      <c r="A49" s="66"/>
      <c r="B49" s="121" t="s">
        <v>174</v>
      </c>
      <c r="C49" s="81"/>
      <c r="D49" s="82" t="s">
        <v>44</v>
      </c>
      <c r="E49" s="84" t="s">
        <v>114</v>
      </c>
      <c r="F49" s="81"/>
      <c r="G49" s="82" t="s">
        <v>44</v>
      </c>
      <c r="H49" s="83" t="s">
        <v>114</v>
      </c>
      <c r="I49" s="81"/>
      <c r="J49" s="87" t="s">
        <v>44</v>
      </c>
      <c r="K49" s="117"/>
    </row>
    <row r="50" spans="1:11" ht="15">
      <c r="A50" s="66"/>
      <c r="B50" s="112" t="s">
        <v>112</v>
      </c>
      <c r="C50" s="81"/>
      <c r="D50" s="82" t="s">
        <v>44</v>
      </c>
      <c r="E50" s="84" t="s">
        <v>115</v>
      </c>
      <c r="F50" s="81"/>
      <c r="G50" s="82" t="s">
        <v>44</v>
      </c>
      <c r="H50" s="83" t="s">
        <v>128</v>
      </c>
      <c r="I50" s="81"/>
      <c r="J50" s="87" t="s">
        <v>44</v>
      </c>
      <c r="K50" s="117"/>
    </row>
    <row r="51" spans="1:11" ht="15">
      <c r="A51" s="66"/>
      <c r="B51" s="112" t="s">
        <v>135</v>
      </c>
      <c r="C51" s="81"/>
      <c r="D51" s="82" t="s">
        <v>44</v>
      </c>
      <c r="E51" s="84" t="s">
        <v>176</v>
      </c>
      <c r="F51" s="81"/>
      <c r="G51" s="82" t="s">
        <v>44</v>
      </c>
      <c r="H51" s="83" t="s">
        <v>130</v>
      </c>
      <c r="I51" s="81"/>
      <c r="J51" s="87" t="s">
        <v>44</v>
      </c>
      <c r="K51" s="117"/>
    </row>
    <row r="52" spans="1:11" ht="15">
      <c r="A52" s="66"/>
      <c r="B52" s="123"/>
      <c r="C52" s="119"/>
      <c r="D52" s="113"/>
      <c r="E52" s="121" t="s">
        <v>155</v>
      </c>
      <c r="F52" s="81"/>
      <c r="G52" s="82" t="s">
        <v>44</v>
      </c>
      <c r="H52" s="83" t="s">
        <v>131</v>
      </c>
      <c r="I52" s="81"/>
      <c r="J52" s="240" t="s">
        <v>44</v>
      </c>
      <c r="K52" s="117"/>
    </row>
    <row r="53" spans="1:11" ht="15">
      <c r="A53" s="66"/>
      <c r="B53" s="123"/>
      <c r="C53" s="119"/>
      <c r="D53" s="59"/>
      <c r="E53" s="122" t="s">
        <v>131</v>
      </c>
      <c r="F53" s="86"/>
      <c r="G53" s="82" t="s">
        <v>44</v>
      </c>
      <c r="H53" s="123"/>
      <c r="I53" s="119"/>
      <c r="J53" s="60"/>
      <c r="K53" s="117"/>
    </row>
    <row r="54" s="88" customFormat="1" ht="15">
      <c r="K54" s="117"/>
    </row>
  </sheetData>
  <sheetProtection algorithmName="SHA-512" hashValue="eL0FhZRaHPmjq81kVpB6ECR0PcQu817L7ba+3FRbXsFEXKeqqbXjmLwbxw/SXDzUfs6sMgmSZhTjsY1Fdgvrew==" saltValue="dQkswZiY65hpsCTIzu5xVw==" spinCount="100000" sheet="1" objects="1" scenarios="1"/>
  <protectedRanges>
    <protectedRange sqref="B39 E39 H39" name="Oblast2"/>
    <protectedRange sqref="B15 E15 H15 B27 E27 H27" name="Oblast1"/>
  </protectedRanges>
  <conditionalFormatting sqref="E49:G53">
    <cfRule type="expression" priority="24" dxfId="0">
      <formula>$G49="✔"</formula>
    </cfRule>
  </conditionalFormatting>
  <conditionalFormatting sqref="H49:J53">
    <cfRule type="expression" priority="58" dxfId="0">
      <formula>$J49="✔"</formula>
    </cfRule>
  </conditionalFormatting>
  <conditionalFormatting sqref="B49:D53">
    <cfRule type="expression" priority="4" dxfId="0">
      <formula>$D49="✔"</formula>
    </cfRule>
  </conditionalFormatting>
  <conditionalFormatting sqref="A43:J43">
    <cfRule type="expression" priority="2" dxfId="0">
      <formula>COUNTIF($B$48:$J$53,'zdroj dat'!$B$89)=0</formula>
    </cfRule>
  </conditionalFormatting>
  <dataValidations count="1" disablePrompts="1">
    <dataValidation type="list" allowBlank="1" showInputMessage="1" showErrorMessage="1" errorTitle="Nesprávná hodnota" error="Vyberte z rozevíracího seznamu." sqref="G49:G53 D49:D51 J49:J52">
      <formula1>'zdroj dat'!$B$89:$B$90</formula1>
    </dataValidation>
  </dataValidations>
  <printOptions/>
  <pageMargins left="0.7" right="0.7" top="0.787401575" bottom="0.7874015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expression" priority="2">
            <xm:f>COUNTIF($B$48:$J$53,'zdroj dat'!$B$89)=0</xm:f>
            <x14:dxf>
              <fill>
                <patternFill>
                  <bgColor theme="9" tint="0.5999600291252136"/>
                </patternFill>
              </fill>
            </x14:dxf>
          </x14:cfRule>
          <xm:sqref>A43:J43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7F378-51D3-442B-8170-37FE0D25A881}">
  <dimension ref="A1:L96"/>
  <sheetViews>
    <sheetView showGridLines="0" zoomScale="90" zoomScaleNormal="90" zoomScaleSheetLayoutView="80" workbookViewId="0" topLeftCell="A1">
      <selection activeCell="B9" sqref="B9"/>
    </sheetView>
  </sheetViews>
  <sheetFormatPr defaultColWidth="9.140625" defaultRowHeight="15" customHeight="1"/>
  <cols>
    <col min="1" max="1" width="6.57421875" style="65" customWidth="1"/>
    <col min="2" max="2" width="89.7109375" style="48" customWidth="1"/>
    <col min="3" max="3" width="18.28125" style="48" customWidth="1"/>
    <col min="4" max="4" width="10.7109375" style="48" customWidth="1"/>
    <col min="5" max="5" width="87.7109375" style="49" customWidth="1"/>
    <col min="6" max="7" width="10.7109375" style="48" customWidth="1"/>
    <col min="8" max="8" width="85.7109375" style="49" customWidth="1"/>
    <col min="9" max="10" width="10.7109375" style="48" customWidth="1"/>
    <col min="11" max="11" width="9.140625" style="53" customWidth="1"/>
    <col min="12" max="16384" width="9.140625" style="49" customWidth="1"/>
  </cols>
  <sheetData>
    <row r="1" spans="1:11" ht="45" customHeight="1">
      <c r="A1" s="16" t="str">
        <f>'titulní strana'!A1</f>
        <v>FORMULÁŘ NABÍDKY</v>
      </c>
      <c r="K1" s="100"/>
    </row>
    <row r="2" spans="1:11" ht="15">
      <c r="A2" s="62"/>
      <c r="K2" s="100"/>
    </row>
    <row r="3" spans="1:11" s="50" customFormat="1" ht="30" customHeight="1" thickBot="1">
      <c r="A3" s="69" t="s">
        <v>48</v>
      </c>
      <c r="B3" s="69"/>
      <c r="C3" s="69"/>
      <c r="D3" s="69"/>
      <c r="E3" s="69"/>
      <c r="F3" s="69"/>
      <c r="G3" s="69"/>
      <c r="H3" s="69"/>
      <c r="I3" s="69"/>
      <c r="J3" s="69"/>
      <c r="K3" s="100"/>
    </row>
    <row r="4" spans="2:11" ht="15">
      <c r="B4" s="71"/>
      <c r="K4" s="100"/>
    </row>
    <row r="5" spans="1:11" ht="30" customHeight="1">
      <c r="A5" s="64">
        <v>1</v>
      </c>
      <c r="B5" s="70" t="s">
        <v>49</v>
      </c>
      <c r="C5" s="43"/>
      <c r="D5" s="43"/>
      <c r="E5" s="43"/>
      <c r="F5" s="43"/>
      <c r="G5" s="43"/>
      <c r="H5" s="43"/>
      <c r="I5" s="43"/>
      <c r="J5" s="43"/>
      <c r="K5" s="100"/>
    </row>
    <row r="6" spans="2:11" ht="15">
      <c r="B6" s="71" t="s">
        <v>97</v>
      </c>
      <c r="K6" s="100"/>
    </row>
    <row r="7" spans="2:11" ht="15">
      <c r="B7" s="71" t="s">
        <v>47</v>
      </c>
      <c r="K7" s="100"/>
    </row>
    <row r="8" spans="2:11" ht="15">
      <c r="B8" s="71"/>
      <c r="K8" s="100"/>
    </row>
    <row r="9" spans="1:11" s="55" customFormat="1" ht="20.1" customHeight="1">
      <c r="A9" s="68"/>
      <c r="B9" s="92" t="s">
        <v>98</v>
      </c>
      <c r="C9" s="92"/>
      <c r="D9" s="93"/>
      <c r="E9" s="92" t="s">
        <v>99</v>
      </c>
      <c r="F9" s="92"/>
      <c r="G9" s="93"/>
      <c r="H9" s="92" t="s">
        <v>42</v>
      </c>
      <c r="I9" s="92"/>
      <c r="J9" s="92"/>
      <c r="K9" s="100"/>
    </row>
    <row r="10" spans="1:11" ht="30" customHeight="1">
      <c r="A10" s="63"/>
      <c r="B10" s="101" t="s">
        <v>154</v>
      </c>
      <c r="C10" s="56" t="s">
        <v>72</v>
      </c>
      <c r="D10" s="56" t="s">
        <v>40</v>
      </c>
      <c r="E10" s="101" t="s">
        <v>66</v>
      </c>
      <c r="F10" s="56" t="s">
        <v>72</v>
      </c>
      <c r="G10" s="56" t="s">
        <v>40</v>
      </c>
      <c r="H10" s="74" t="s">
        <v>147</v>
      </c>
      <c r="I10" s="56" t="s">
        <v>38</v>
      </c>
      <c r="J10" s="57" t="s">
        <v>40</v>
      </c>
      <c r="K10" s="100"/>
    </row>
    <row r="11" spans="1:11" ht="114.75">
      <c r="A11" s="61"/>
      <c r="B11" s="76"/>
      <c r="C11" s="51">
        <f>LEN(B11)-(LEN(B11)-LEN(SUBSTITUTE(B11,CHAR(10),"")))</f>
        <v>0</v>
      </c>
      <c r="D11" s="51">
        <f>'zdroj dat'!$C$29-C11</f>
        <v>900</v>
      </c>
      <c r="E11" s="76"/>
      <c r="F11" s="51">
        <f>LEN(E11)-(LEN(E11)-LEN(SUBSTITUTE(E11,CHAR(10),"")))</f>
        <v>0</v>
      </c>
      <c r="G11" s="51">
        <f>'zdroj dat'!$C$30-F11</f>
        <v>900</v>
      </c>
      <c r="H11" s="78" t="s">
        <v>93</v>
      </c>
      <c r="I11" s="51">
        <f>LEN(H11)-(LEN(H11)-LEN(SUBSTITUTE(H11,CHAR(10),"")))</f>
        <v>378</v>
      </c>
      <c r="J11" s="52">
        <f>'zdroj dat'!$C$31-I11</f>
        <v>522</v>
      </c>
      <c r="K11" s="223"/>
    </row>
    <row r="12" spans="1:11" ht="30" customHeight="1">
      <c r="A12" s="63"/>
      <c r="B12" s="183" t="s">
        <v>177</v>
      </c>
      <c r="C12" s="106"/>
      <c r="D12" s="104"/>
      <c r="E12" s="188" t="s">
        <v>73</v>
      </c>
      <c r="F12" s="106"/>
      <c r="G12" s="108"/>
      <c r="H12" s="110"/>
      <c r="I12" s="111"/>
      <c r="J12" s="111"/>
      <c r="K12" s="100"/>
    </row>
    <row r="13" spans="1:11" ht="15">
      <c r="A13" s="61"/>
      <c r="B13" s="201" t="s">
        <v>59</v>
      </c>
      <c r="C13" s="102" t="s">
        <v>44</v>
      </c>
      <c r="D13" s="104"/>
      <c r="E13" s="133" t="s">
        <v>44</v>
      </c>
      <c r="F13" s="116"/>
      <c r="G13" s="109"/>
      <c r="H13" s="99"/>
      <c r="I13" s="96"/>
      <c r="J13" s="96"/>
      <c r="K13" s="100"/>
    </row>
    <row r="14" spans="1:11" ht="15">
      <c r="A14" s="61"/>
      <c r="B14" s="201" t="s">
        <v>60</v>
      </c>
      <c r="C14" s="102" t="s">
        <v>44</v>
      </c>
      <c r="D14" s="104"/>
      <c r="E14" s="134">
        <v>0</v>
      </c>
      <c r="F14" s="129" t="s">
        <v>22</v>
      </c>
      <c r="G14" s="109"/>
      <c r="H14" s="99"/>
      <c r="I14" s="96"/>
      <c r="J14" s="96"/>
      <c r="K14" s="100"/>
    </row>
    <row r="15" spans="1:11" ht="15">
      <c r="A15" s="61"/>
      <c r="B15" s="201" t="str">
        <f>""&amp;'zdroj dat'!$A$15&amp;" | "&amp;'zdroj dat'!$B$15&amp;""</f>
        <v>1 | Bezpečnost</v>
      </c>
      <c r="C15" s="102" t="s">
        <v>44</v>
      </c>
      <c r="D15" s="196"/>
      <c r="E15" s="190"/>
      <c r="F15" s="191"/>
      <c r="G15" s="191"/>
      <c r="H15" s="99"/>
      <c r="I15" s="96"/>
      <c r="J15" s="96"/>
      <c r="K15" s="100"/>
    </row>
    <row r="16" spans="1:11" ht="15">
      <c r="A16" s="61"/>
      <c r="B16" s="201" t="str">
        <f>""&amp;'zdroj dat'!$A$16&amp;" | "&amp;'zdroj dat'!$B$16&amp;""</f>
        <v>2 | Efektivita</v>
      </c>
      <c r="C16" s="102" t="s">
        <v>44</v>
      </c>
      <c r="D16" s="197"/>
      <c r="E16" s="192"/>
      <c r="F16" s="192"/>
      <c r="G16" s="193"/>
      <c r="H16" s="99"/>
      <c r="I16" s="96"/>
      <c r="J16" s="96"/>
      <c r="K16" s="100"/>
    </row>
    <row r="17" spans="1:11" ht="15">
      <c r="A17" s="61"/>
      <c r="B17" s="201" t="str">
        <f>""&amp;'zdroj dat'!$A$17&amp;" | "&amp;'zdroj dat'!$B$17&amp;""</f>
        <v>3 | Kvalitní podpora</v>
      </c>
      <c r="C17" s="102" t="s">
        <v>44</v>
      </c>
      <c r="D17" s="196"/>
      <c r="E17" s="194"/>
      <c r="F17" s="194"/>
      <c r="G17" s="195"/>
      <c r="H17" s="99"/>
      <c r="I17" s="96"/>
      <c r="J17" s="96"/>
      <c r="K17" s="100"/>
    </row>
    <row r="18" spans="1:11" ht="30" customHeight="1">
      <c r="A18" s="63"/>
      <c r="B18" s="183" t="s">
        <v>62</v>
      </c>
      <c r="C18" s="184" t="s">
        <v>53</v>
      </c>
      <c r="D18" s="104"/>
      <c r="E18" s="105" t="s">
        <v>65</v>
      </c>
      <c r="F18" s="56" t="s">
        <v>53</v>
      </c>
      <c r="G18" s="189"/>
      <c r="H18" s="110"/>
      <c r="I18" s="111"/>
      <c r="J18" s="111"/>
      <c r="K18" s="100"/>
    </row>
    <row r="19" spans="1:11" ht="15">
      <c r="A19" s="61"/>
      <c r="B19" s="103" t="s">
        <v>44</v>
      </c>
      <c r="C19" s="125" t="str">
        <f>VLOOKUP(B19,'zdroj dat'!$B$35:$C$40,2,FALSE)</f>
        <v>N/A</v>
      </c>
      <c r="D19" s="107"/>
      <c r="E19" s="103" t="s">
        <v>44</v>
      </c>
      <c r="F19" s="198" t="str">
        <f>VLOOKUP(E19,'zdroj dat'!$B$63:$C$70,2,FALSE)</f>
        <v>N/A</v>
      </c>
      <c r="G19" s="109"/>
      <c r="H19" s="99"/>
      <c r="I19" s="96"/>
      <c r="J19" s="96"/>
      <c r="K19" s="100"/>
    </row>
    <row r="20" spans="1:11" ht="30" customHeight="1">
      <c r="A20" s="63"/>
      <c r="B20" s="186" t="s">
        <v>63</v>
      </c>
      <c r="C20" s="184" t="s">
        <v>53</v>
      </c>
      <c r="D20" s="104"/>
      <c r="E20" s="185" t="s">
        <v>64</v>
      </c>
      <c r="F20" s="56" t="s">
        <v>53</v>
      </c>
      <c r="G20" s="108"/>
      <c r="H20" s="110"/>
      <c r="I20" s="111"/>
      <c r="J20" s="111"/>
      <c r="K20" s="100"/>
    </row>
    <row r="21" spans="1:11" ht="15">
      <c r="A21" s="61"/>
      <c r="B21" s="103" t="s">
        <v>44</v>
      </c>
      <c r="C21" s="124" t="str">
        <f>VLOOKUP(B21,'zdroj dat'!$B$44:$C$49,2,FALSE)</f>
        <v>N/A</v>
      </c>
      <c r="D21" s="107"/>
      <c r="E21" s="103" t="s">
        <v>44</v>
      </c>
      <c r="F21" s="137" t="str">
        <f>VLOOKUP(E21,'zdroj dat'!$B$74:$C$80,2,FALSE)</f>
        <v>N/A</v>
      </c>
      <c r="G21" s="109"/>
      <c r="H21" s="99"/>
      <c r="I21" s="96"/>
      <c r="J21" s="96"/>
      <c r="K21" s="100"/>
    </row>
    <row r="22" spans="1:11" ht="30" customHeight="1">
      <c r="A22" s="63"/>
      <c r="B22" s="186" t="s">
        <v>150</v>
      </c>
      <c r="C22" s="184" t="s">
        <v>53</v>
      </c>
      <c r="D22" s="104"/>
      <c r="E22" s="185" t="s">
        <v>151</v>
      </c>
      <c r="F22" s="56" t="s">
        <v>53</v>
      </c>
      <c r="G22" s="108"/>
      <c r="H22" s="110"/>
      <c r="I22" s="111"/>
      <c r="J22" s="111"/>
      <c r="K22" s="100"/>
    </row>
    <row r="23" spans="1:11" ht="15">
      <c r="A23" s="61"/>
      <c r="B23" s="114" t="s">
        <v>152</v>
      </c>
      <c r="C23" s="124" t="str">
        <f>IF(OR(C19='zdroj dat'!$B$2,C21='zdroj dat'!$B$2),'zdroj dat'!$B$2,C19*C21)</f>
        <v>N/A</v>
      </c>
      <c r="D23" s="107"/>
      <c r="E23" s="187" t="s">
        <v>153</v>
      </c>
      <c r="F23" s="137" t="str">
        <f>IF(OR(ISNUMBER(E14)=FALSE,F19='zdroj dat'!$B$2,F21='zdroj dat'!$B$2),'zdroj dat'!$B$2,IF(E13='zdroj dat'!$B$57,E14+(100%*F21),E14+(F19*F21)))</f>
        <v>N/A</v>
      </c>
      <c r="G23" s="109"/>
      <c r="H23" s="99"/>
      <c r="I23" s="96"/>
      <c r="J23" s="96"/>
      <c r="K23" s="100"/>
    </row>
    <row r="24" spans="1:11" ht="30" customHeight="1">
      <c r="A24" s="63"/>
      <c r="B24" s="110"/>
      <c r="C24" s="111"/>
      <c r="D24" s="126"/>
      <c r="E24" s="105" t="s">
        <v>89</v>
      </c>
      <c r="F24" s="56" t="s">
        <v>53</v>
      </c>
      <c r="G24" s="108"/>
      <c r="H24" s="110"/>
      <c r="I24" s="111"/>
      <c r="J24" s="111"/>
      <c r="K24" s="100"/>
    </row>
    <row r="25" spans="1:11" ht="15">
      <c r="A25" s="61"/>
      <c r="B25" s="127"/>
      <c r="C25" s="128"/>
      <c r="D25" s="96"/>
      <c r="E25" s="114" t="s">
        <v>88</v>
      </c>
      <c r="F25" s="137" t="str">
        <f>IF(OR(E13='zdroj dat'!$B$56,Rizika!E13='zdroj dat'!$B$56,C23='zdroj dat'!$B$2,Rizika!F23='zdroj dat'!$B$2),'zdroj dat'!$B$2,IF(E13='zdroj dat'!$B$57,C21-F23,C23-F23))</f>
        <v>N/A</v>
      </c>
      <c r="G25" s="109"/>
      <c r="H25" s="99"/>
      <c r="I25" s="96"/>
      <c r="J25" s="96"/>
      <c r="K25" s="100"/>
    </row>
    <row r="26" spans="1:11" ht="15">
      <c r="A26" s="61"/>
      <c r="B26" s="127"/>
      <c r="C26" s="128"/>
      <c r="D26" s="96"/>
      <c r="E26" s="114" t="s">
        <v>96</v>
      </c>
      <c r="F26" s="162" t="str">
        <f>IF(OR(C23='zdroj dat'!$B$2,Rizika!E13='zdroj dat'!$B$56,Rizika!F23='zdroj dat'!$B$2),'zdroj dat'!$B$2,IF(AND(E13='zdroj dat'!$B$57,(F25/C21*C23/'zdroj dat'!$E$49*100)&lt;=0),0,IF(E13='zdroj dat'!$B$57,ROUND(F25/C21*C23/'zdroj dat'!$E$49*100,2),IF((F25/C23*C23/'zdroj dat'!$E$49*100)&lt;=0,0,ROUND(F25/C23*C23/'zdroj dat'!$E$49*100,2)))))</f>
        <v>N/A</v>
      </c>
      <c r="G26" s="109"/>
      <c r="H26" s="99"/>
      <c r="I26" s="96"/>
      <c r="J26" s="96"/>
      <c r="K26" s="100"/>
    </row>
    <row r="27" spans="1:11" ht="15">
      <c r="A27" s="61"/>
      <c r="B27" s="127"/>
      <c r="C27" s="128"/>
      <c r="D27" s="96"/>
      <c r="E27" s="114" t="s">
        <v>79</v>
      </c>
      <c r="F27" s="138">
        <f>SUMIF(E:E,"Počet získaných bodů v rámci tohoto rizika",F:F)</f>
        <v>0</v>
      </c>
      <c r="G27" s="109"/>
      <c r="H27" s="99"/>
      <c r="I27" s="96"/>
      <c r="J27" s="96"/>
      <c r="K27" s="100"/>
    </row>
    <row r="28" spans="2:11" ht="15">
      <c r="B28" s="71"/>
      <c r="E28" s="98"/>
      <c r="F28" s="98"/>
      <c r="G28" s="98"/>
      <c r="K28" s="100"/>
    </row>
    <row r="29" spans="1:11" ht="30" customHeight="1">
      <c r="A29" s="64" t="s">
        <v>23</v>
      </c>
      <c r="B29" s="70" t="s">
        <v>49</v>
      </c>
      <c r="C29" s="43"/>
      <c r="D29" s="43"/>
      <c r="E29" s="43"/>
      <c r="F29" s="43"/>
      <c r="G29" s="43"/>
      <c r="H29" s="43"/>
      <c r="I29" s="43"/>
      <c r="J29" s="43"/>
      <c r="K29" s="100"/>
    </row>
    <row r="30" spans="2:11" ht="15">
      <c r="B30" s="71" t="s">
        <v>97</v>
      </c>
      <c r="K30" s="100"/>
    </row>
    <row r="31" spans="2:11" ht="15">
      <c r="B31" s="71" t="s">
        <v>47</v>
      </c>
      <c r="K31" s="100"/>
    </row>
    <row r="32" spans="2:11" ht="15">
      <c r="B32" s="71"/>
      <c r="K32" s="100"/>
    </row>
    <row r="33" spans="1:11" s="55" customFormat="1" ht="20.1" customHeight="1">
      <c r="A33" s="68"/>
      <c r="B33" s="92" t="s">
        <v>98</v>
      </c>
      <c r="C33" s="92"/>
      <c r="D33" s="93"/>
      <c r="E33" s="92" t="s">
        <v>99</v>
      </c>
      <c r="F33" s="92"/>
      <c r="G33" s="93"/>
      <c r="H33" s="92" t="s">
        <v>42</v>
      </c>
      <c r="I33" s="92"/>
      <c r="J33" s="92"/>
      <c r="K33" s="100"/>
    </row>
    <row r="34" spans="1:11" ht="30" customHeight="1">
      <c r="A34" s="63"/>
      <c r="B34" s="101" t="s">
        <v>61</v>
      </c>
      <c r="C34" s="56" t="s">
        <v>72</v>
      </c>
      <c r="D34" s="56" t="s">
        <v>40</v>
      </c>
      <c r="E34" s="101" t="s">
        <v>66</v>
      </c>
      <c r="F34" s="56" t="s">
        <v>72</v>
      </c>
      <c r="G34" s="56" t="s">
        <v>40</v>
      </c>
      <c r="H34" s="74" t="s">
        <v>147</v>
      </c>
      <c r="I34" s="56" t="s">
        <v>38</v>
      </c>
      <c r="J34" s="57" t="s">
        <v>40</v>
      </c>
      <c r="K34" s="100"/>
    </row>
    <row r="35" spans="1:11" ht="114.75">
      <c r="A35" s="61"/>
      <c r="B35" s="76"/>
      <c r="C35" s="51">
        <f>LEN(B35)-(LEN(B35)-LEN(SUBSTITUTE(B35,CHAR(10),"")))</f>
        <v>0</v>
      </c>
      <c r="D35" s="51">
        <f>'zdroj dat'!$C$29-C35</f>
        <v>900</v>
      </c>
      <c r="E35" s="76"/>
      <c r="F35" s="51">
        <f>LEN(E35)-(LEN(E35)-LEN(SUBSTITUTE(E35,CHAR(10),"")))</f>
        <v>0</v>
      </c>
      <c r="G35" s="51">
        <f>'zdroj dat'!$C$30-F35</f>
        <v>900</v>
      </c>
      <c r="H35" s="78" t="s">
        <v>93</v>
      </c>
      <c r="I35" s="51">
        <f>LEN(H35)-(LEN(H35)-LEN(SUBSTITUTE(H35,CHAR(10),"")))</f>
        <v>378</v>
      </c>
      <c r="J35" s="52">
        <f>'zdroj dat'!$C$31-I35</f>
        <v>522</v>
      </c>
      <c r="K35" s="223"/>
    </row>
    <row r="36" spans="1:11" ht="30" customHeight="1">
      <c r="A36" s="63"/>
      <c r="B36" s="183" t="s">
        <v>177</v>
      </c>
      <c r="C36" s="106"/>
      <c r="D36" s="104"/>
      <c r="E36" s="188" t="s">
        <v>73</v>
      </c>
      <c r="F36" s="106"/>
      <c r="G36" s="108"/>
      <c r="H36" s="110"/>
      <c r="I36" s="111"/>
      <c r="J36" s="111"/>
      <c r="K36" s="100"/>
    </row>
    <row r="37" spans="1:11" ht="15">
      <c r="A37" s="61"/>
      <c r="B37" s="201" t="s">
        <v>59</v>
      </c>
      <c r="C37" s="102" t="s">
        <v>44</v>
      </c>
      <c r="D37" s="104"/>
      <c r="E37" s="133" t="s">
        <v>44</v>
      </c>
      <c r="F37" s="116"/>
      <c r="G37" s="109"/>
      <c r="H37" s="99"/>
      <c r="I37" s="96"/>
      <c r="J37" s="96"/>
      <c r="K37" s="100"/>
    </row>
    <row r="38" spans="1:11" ht="15">
      <c r="A38" s="61"/>
      <c r="B38" s="201" t="s">
        <v>60</v>
      </c>
      <c r="C38" s="102" t="s">
        <v>44</v>
      </c>
      <c r="D38" s="104"/>
      <c r="E38" s="134">
        <v>0</v>
      </c>
      <c r="F38" s="129" t="s">
        <v>22</v>
      </c>
      <c r="G38" s="109"/>
      <c r="H38" s="99"/>
      <c r="I38" s="96"/>
      <c r="J38" s="96"/>
      <c r="K38" s="100"/>
    </row>
    <row r="39" spans="1:11" ht="15">
      <c r="A39" s="61"/>
      <c r="B39" s="201" t="str">
        <f>""&amp;'zdroj dat'!$A$15&amp;" | "&amp;'zdroj dat'!$B$15&amp;""</f>
        <v>1 | Bezpečnost</v>
      </c>
      <c r="C39" s="102" t="s">
        <v>44</v>
      </c>
      <c r="D39" s="196"/>
      <c r="E39" s="190"/>
      <c r="F39" s="191"/>
      <c r="G39" s="191"/>
      <c r="H39" s="99"/>
      <c r="I39" s="96"/>
      <c r="J39" s="96"/>
      <c r="K39" s="100"/>
    </row>
    <row r="40" spans="1:11" ht="15">
      <c r="A40" s="61"/>
      <c r="B40" s="201" t="str">
        <f>""&amp;'zdroj dat'!$A$16&amp;" | "&amp;'zdroj dat'!$B$16&amp;""</f>
        <v>2 | Efektivita</v>
      </c>
      <c r="C40" s="102" t="s">
        <v>44</v>
      </c>
      <c r="D40" s="197"/>
      <c r="E40" s="192"/>
      <c r="F40" s="192"/>
      <c r="G40" s="193"/>
      <c r="H40" s="99"/>
      <c r="I40" s="96"/>
      <c r="J40" s="96"/>
      <c r="K40" s="100"/>
    </row>
    <row r="41" spans="1:11" ht="15">
      <c r="A41" s="61"/>
      <c r="B41" s="201" t="str">
        <f>""&amp;'zdroj dat'!$A$17&amp;" | "&amp;'zdroj dat'!$B$17&amp;""</f>
        <v>3 | Kvalitní podpora</v>
      </c>
      <c r="C41" s="102" t="s">
        <v>44</v>
      </c>
      <c r="D41" s="196"/>
      <c r="E41" s="194"/>
      <c r="F41" s="194"/>
      <c r="G41" s="195"/>
      <c r="H41" s="99"/>
      <c r="I41" s="96"/>
      <c r="J41" s="96"/>
      <c r="K41" s="100"/>
    </row>
    <row r="42" spans="1:11" ht="30" customHeight="1">
      <c r="A42" s="63"/>
      <c r="B42" s="183" t="s">
        <v>62</v>
      </c>
      <c r="C42" s="184" t="s">
        <v>53</v>
      </c>
      <c r="D42" s="104"/>
      <c r="E42" s="105" t="s">
        <v>65</v>
      </c>
      <c r="F42" s="56" t="s">
        <v>53</v>
      </c>
      <c r="G42" s="189"/>
      <c r="H42" s="110"/>
      <c r="I42" s="111"/>
      <c r="J42" s="111"/>
      <c r="K42" s="100"/>
    </row>
    <row r="43" spans="1:11" ht="15">
      <c r="A43" s="61"/>
      <c r="B43" s="103" t="s">
        <v>44</v>
      </c>
      <c r="C43" s="125" t="str">
        <f>VLOOKUP(B43,'zdroj dat'!$B$35:$C$40,2,FALSE)</f>
        <v>N/A</v>
      </c>
      <c r="D43" s="107"/>
      <c r="E43" s="103" t="s">
        <v>92</v>
      </c>
      <c r="F43" s="198">
        <f>VLOOKUP(E43,'zdroj dat'!$B$63:$C$70,2,FALSE)</f>
        <v>1</v>
      </c>
      <c r="G43" s="109"/>
      <c r="H43" s="99"/>
      <c r="I43" s="96"/>
      <c r="J43" s="96"/>
      <c r="K43" s="100"/>
    </row>
    <row r="44" spans="1:11" ht="30" customHeight="1">
      <c r="A44" s="63"/>
      <c r="B44" s="186" t="s">
        <v>63</v>
      </c>
      <c r="C44" s="184" t="s">
        <v>53</v>
      </c>
      <c r="D44" s="104"/>
      <c r="E44" s="185" t="s">
        <v>64</v>
      </c>
      <c r="F44" s="56" t="s">
        <v>53</v>
      </c>
      <c r="G44" s="108"/>
      <c r="H44" s="110"/>
      <c r="I44" s="111"/>
      <c r="J44" s="111"/>
      <c r="K44" s="100"/>
    </row>
    <row r="45" spans="1:11" ht="15">
      <c r="A45" s="61"/>
      <c r="B45" s="103" t="s">
        <v>44</v>
      </c>
      <c r="C45" s="124" t="str">
        <f>VLOOKUP(B45,'zdroj dat'!$B$44:$C$49,2,FALSE)</f>
        <v>N/A</v>
      </c>
      <c r="D45" s="107"/>
      <c r="E45" s="103" t="s">
        <v>44</v>
      </c>
      <c r="F45" s="137" t="str">
        <f>VLOOKUP(E45,'zdroj dat'!$B$74:$C$80,2,FALSE)</f>
        <v>N/A</v>
      </c>
      <c r="G45" s="109"/>
      <c r="H45" s="99"/>
      <c r="I45" s="96"/>
      <c r="J45" s="96"/>
      <c r="K45" s="100"/>
    </row>
    <row r="46" spans="1:11" ht="30" customHeight="1">
      <c r="A46" s="63"/>
      <c r="B46" s="186" t="s">
        <v>150</v>
      </c>
      <c r="C46" s="184" t="s">
        <v>53</v>
      </c>
      <c r="D46" s="104"/>
      <c r="E46" s="185" t="s">
        <v>151</v>
      </c>
      <c r="F46" s="56" t="s">
        <v>53</v>
      </c>
      <c r="G46" s="108"/>
      <c r="H46" s="110"/>
      <c r="I46" s="111"/>
      <c r="J46" s="111"/>
      <c r="K46" s="100"/>
    </row>
    <row r="47" spans="1:11" ht="15">
      <c r="A47" s="61"/>
      <c r="B47" s="114" t="s">
        <v>152</v>
      </c>
      <c r="C47" s="124" t="str">
        <f>IF(OR(C43='zdroj dat'!$B$2,C45='zdroj dat'!$B$2),'zdroj dat'!$B$2,C43*C45)</f>
        <v>N/A</v>
      </c>
      <c r="D47" s="107"/>
      <c r="E47" s="187" t="s">
        <v>153</v>
      </c>
      <c r="F47" s="137" t="str">
        <f>IF(OR(ISNUMBER(E38)=FALSE,F43='zdroj dat'!$B$2,F45='zdroj dat'!$B$2),'zdroj dat'!$B$2,IF(E37='zdroj dat'!$B$57,E38+(100%*F45),E38+(F43*F45)))</f>
        <v>N/A</v>
      </c>
      <c r="G47" s="109"/>
      <c r="H47" s="99"/>
      <c r="I47" s="96"/>
      <c r="J47" s="96"/>
      <c r="K47" s="100"/>
    </row>
    <row r="48" spans="1:11" ht="30" customHeight="1">
      <c r="A48" s="63"/>
      <c r="B48" s="110"/>
      <c r="C48" s="111"/>
      <c r="D48" s="126"/>
      <c r="E48" s="105" t="s">
        <v>89</v>
      </c>
      <c r="F48" s="56" t="s">
        <v>53</v>
      </c>
      <c r="G48" s="108"/>
      <c r="H48" s="110"/>
      <c r="I48" s="111"/>
      <c r="J48" s="111"/>
      <c r="K48" s="100"/>
    </row>
    <row r="49" spans="1:11" ht="15">
      <c r="A49" s="61"/>
      <c r="B49" s="127"/>
      <c r="C49" s="128"/>
      <c r="D49" s="96"/>
      <c r="E49" s="114" t="s">
        <v>88</v>
      </c>
      <c r="F49" s="137" t="str">
        <f>IF(OR(E37='zdroj dat'!$B$56,Rizika!E37='zdroj dat'!$B$56,C47='zdroj dat'!$B$2,Rizika!F47='zdroj dat'!$B$2),'zdroj dat'!$B$2,IF(E37='zdroj dat'!$B$57,C45-F47,C47-F47))</f>
        <v>N/A</v>
      </c>
      <c r="G49" s="109"/>
      <c r="H49" s="99"/>
      <c r="I49" s="96"/>
      <c r="J49" s="96"/>
      <c r="K49" s="100"/>
    </row>
    <row r="50" spans="1:11" ht="15">
      <c r="A50" s="61"/>
      <c r="B50" s="127"/>
      <c r="C50" s="128"/>
      <c r="D50" s="96"/>
      <c r="E50" s="114" t="s">
        <v>96</v>
      </c>
      <c r="F50" s="162" t="str">
        <f>IF(OR(C47='zdroj dat'!$B$2,Rizika!E37='zdroj dat'!$B$56,Rizika!F47='zdroj dat'!$B$2),'zdroj dat'!$B$2,IF(AND(E37='zdroj dat'!$B$57,(F49/C45*C47/'zdroj dat'!$E$49*100)&lt;=0),0,IF(E37='zdroj dat'!$B$57,ROUND(F49/C45*C47/'zdroj dat'!$E$49*100,2),IF((F49/C47*C47/'zdroj dat'!$E$49*100)&lt;=0,0,ROUND(F49/C47*C47/'zdroj dat'!$E$49*100,2)))))</f>
        <v>N/A</v>
      </c>
      <c r="G50" s="109"/>
      <c r="H50" s="99"/>
      <c r="I50" s="96"/>
      <c r="J50" s="96"/>
      <c r="K50" s="100"/>
    </row>
    <row r="51" spans="1:11" ht="15">
      <c r="A51" s="61"/>
      <c r="B51" s="127"/>
      <c r="C51" s="128"/>
      <c r="D51" s="96"/>
      <c r="E51" s="114" t="s">
        <v>79</v>
      </c>
      <c r="F51" s="138">
        <f>SUMIF(E:E,"Počet získaných bodů v rámci tohoto rizika",F:F)</f>
        <v>0</v>
      </c>
      <c r="G51" s="109"/>
      <c r="H51" s="99"/>
      <c r="I51" s="96"/>
      <c r="J51" s="96"/>
      <c r="K51" s="100"/>
    </row>
    <row r="52" spans="2:11" ht="15">
      <c r="B52" s="71"/>
      <c r="E52" s="98"/>
      <c r="F52" s="98"/>
      <c r="G52" s="98"/>
      <c r="K52" s="100"/>
    </row>
    <row r="53" spans="1:11" ht="30" customHeight="1">
      <c r="A53" s="64" t="s">
        <v>24</v>
      </c>
      <c r="B53" s="70" t="s">
        <v>49</v>
      </c>
      <c r="C53" s="43"/>
      <c r="D53" s="43"/>
      <c r="E53" s="43"/>
      <c r="F53" s="43"/>
      <c r="G53" s="43"/>
      <c r="H53" s="43"/>
      <c r="I53" s="43"/>
      <c r="J53" s="43"/>
      <c r="K53" s="100"/>
    </row>
    <row r="54" spans="2:11" ht="15">
      <c r="B54" s="71" t="s">
        <v>97</v>
      </c>
      <c r="K54" s="100"/>
    </row>
    <row r="55" spans="2:11" ht="15">
      <c r="B55" s="71" t="s">
        <v>47</v>
      </c>
      <c r="K55" s="100"/>
    </row>
    <row r="56" spans="2:11" ht="15">
      <c r="B56" s="71"/>
      <c r="K56" s="100"/>
    </row>
    <row r="57" spans="1:11" s="55" customFormat="1" ht="20.1" customHeight="1">
      <c r="A57" s="68"/>
      <c r="B57" s="92" t="s">
        <v>98</v>
      </c>
      <c r="C57" s="92"/>
      <c r="D57" s="93"/>
      <c r="E57" s="92" t="s">
        <v>99</v>
      </c>
      <c r="F57" s="92"/>
      <c r="G57" s="93"/>
      <c r="H57" s="92" t="s">
        <v>42</v>
      </c>
      <c r="I57" s="92"/>
      <c r="J57" s="92"/>
      <c r="K57" s="100"/>
    </row>
    <row r="58" spans="1:11" ht="30" customHeight="1">
      <c r="A58" s="63"/>
      <c r="B58" s="101" t="s">
        <v>61</v>
      </c>
      <c r="C58" s="56" t="s">
        <v>72</v>
      </c>
      <c r="D58" s="56" t="s">
        <v>40</v>
      </c>
      <c r="E58" s="101" t="s">
        <v>66</v>
      </c>
      <c r="F58" s="56" t="s">
        <v>72</v>
      </c>
      <c r="G58" s="56" t="s">
        <v>40</v>
      </c>
      <c r="H58" s="74" t="s">
        <v>147</v>
      </c>
      <c r="I58" s="56" t="s">
        <v>38</v>
      </c>
      <c r="J58" s="57" t="s">
        <v>40</v>
      </c>
      <c r="K58" s="100"/>
    </row>
    <row r="59" spans="1:11" ht="114.75">
      <c r="A59" s="61"/>
      <c r="B59" s="76"/>
      <c r="C59" s="51">
        <f>LEN(B59)-(LEN(B59)-LEN(SUBSTITUTE(B59,CHAR(10),"")))</f>
        <v>0</v>
      </c>
      <c r="D59" s="51">
        <f>'zdroj dat'!$C$29-C59</f>
        <v>900</v>
      </c>
      <c r="E59" s="76"/>
      <c r="F59" s="51">
        <f>LEN(E59)-(LEN(E59)-LEN(SUBSTITUTE(E59,CHAR(10),"")))</f>
        <v>0</v>
      </c>
      <c r="G59" s="51">
        <f>'zdroj dat'!$C$30-F59</f>
        <v>900</v>
      </c>
      <c r="H59" s="78" t="s">
        <v>93</v>
      </c>
      <c r="I59" s="51">
        <f>LEN(H59)-(LEN(H59)-LEN(SUBSTITUTE(H59,CHAR(10),"")))</f>
        <v>378</v>
      </c>
      <c r="J59" s="52">
        <f>'zdroj dat'!$C$31-I59</f>
        <v>522</v>
      </c>
      <c r="K59" s="223"/>
    </row>
    <row r="60" spans="1:11" ht="30" customHeight="1">
      <c r="A60" s="63"/>
      <c r="B60" s="183" t="s">
        <v>177</v>
      </c>
      <c r="C60" s="106"/>
      <c r="D60" s="104"/>
      <c r="E60" s="188" t="s">
        <v>73</v>
      </c>
      <c r="F60" s="106"/>
      <c r="G60" s="108"/>
      <c r="H60" s="110"/>
      <c r="I60" s="111"/>
      <c r="J60" s="111"/>
      <c r="K60" s="100"/>
    </row>
    <row r="61" spans="1:11" ht="15">
      <c r="A61" s="61"/>
      <c r="B61" s="201" t="s">
        <v>59</v>
      </c>
      <c r="C61" s="102" t="s">
        <v>44</v>
      </c>
      <c r="D61" s="104"/>
      <c r="E61" s="133" t="s">
        <v>44</v>
      </c>
      <c r="F61" s="116"/>
      <c r="G61" s="109"/>
      <c r="H61" s="99"/>
      <c r="I61" s="96"/>
      <c r="J61" s="96"/>
      <c r="K61" s="100"/>
    </row>
    <row r="62" spans="1:11" ht="15">
      <c r="A62" s="61"/>
      <c r="B62" s="201" t="s">
        <v>60</v>
      </c>
      <c r="C62" s="102" t="s">
        <v>44</v>
      </c>
      <c r="D62" s="104"/>
      <c r="E62" s="134">
        <v>0</v>
      </c>
      <c r="F62" s="129" t="s">
        <v>22</v>
      </c>
      <c r="G62" s="109"/>
      <c r="H62" s="99"/>
      <c r="I62" s="96"/>
      <c r="J62" s="96"/>
      <c r="K62" s="100"/>
    </row>
    <row r="63" spans="1:11" ht="15">
      <c r="A63" s="61"/>
      <c r="B63" s="201" t="str">
        <f>""&amp;'zdroj dat'!$A$15&amp;" | "&amp;'zdroj dat'!$B$15&amp;""</f>
        <v>1 | Bezpečnost</v>
      </c>
      <c r="C63" s="102" t="s">
        <v>44</v>
      </c>
      <c r="D63" s="196"/>
      <c r="E63" s="190"/>
      <c r="F63" s="191"/>
      <c r="G63" s="191"/>
      <c r="H63" s="99"/>
      <c r="I63" s="96"/>
      <c r="J63" s="96"/>
      <c r="K63" s="100"/>
    </row>
    <row r="64" spans="1:11" ht="15">
      <c r="A64" s="61"/>
      <c r="B64" s="201" t="str">
        <f>""&amp;'zdroj dat'!$A$16&amp;" | "&amp;'zdroj dat'!$B$16&amp;""</f>
        <v>2 | Efektivita</v>
      </c>
      <c r="C64" s="102" t="s">
        <v>44</v>
      </c>
      <c r="D64" s="197"/>
      <c r="E64" s="192"/>
      <c r="F64" s="192"/>
      <c r="G64" s="193"/>
      <c r="H64" s="99"/>
      <c r="I64" s="96"/>
      <c r="J64" s="96"/>
      <c r="K64" s="100"/>
    </row>
    <row r="65" spans="1:11" ht="15">
      <c r="A65" s="61"/>
      <c r="B65" s="201" t="str">
        <f>""&amp;'zdroj dat'!$A$17&amp;" | "&amp;'zdroj dat'!$B$17&amp;""</f>
        <v>3 | Kvalitní podpora</v>
      </c>
      <c r="C65" s="102" t="s">
        <v>44</v>
      </c>
      <c r="D65" s="196"/>
      <c r="E65" s="194"/>
      <c r="F65" s="194"/>
      <c r="G65" s="195"/>
      <c r="H65" s="99"/>
      <c r="I65" s="96"/>
      <c r="J65" s="96"/>
      <c r="K65" s="100"/>
    </row>
    <row r="66" spans="1:11" ht="30" customHeight="1">
      <c r="A66" s="63"/>
      <c r="B66" s="183" t="s">
        <v>148</v>
      </c>
      <c r="C66" s="184" t="s">
        <v>53</v>
      </c>
      <c r="D66" s="104"/>
      <c r="E66" s="105" t="s">
        <v>65</v>
      </c>
      <c r="F66" s="56" t="s">
        <v>53</v>
      </c>
      <c r="G66" s="189"/>
      <c r="H66" s="110"/>
      <c r="I66" s="111"/>
      <c r="J66" s="111"/>
      <c r="K66" s="100"/>
    </row>
    <row r="67" spans="1:11" ht="15">
      <c r="A67" s="61"/>
      <c r="B67" s="103" t="s">
        <v>44</v>
      </c>
      <c r="C67" s="125" t="str">
        <f>VLOOKUP(B67,'zdroj dat'!$B$35:$C$40,2,FALSE)</f>
        <v>N/A</v>
      </c>
      <c r="D67" s="107"/>
      <c r="E67" s="103" t="s">
        <v>44</v>
      </c>
      <c r="F67" s="198" t="str">
        <f>VLOOKUP(E67,'zdroj dat'!$B$63:$C$70,2,FALSE)</f>
        <v>N/A</v>
      </c>
      <c r="G67" s="109"/>
      <c r="H67" s="99"/>
      <c r="I67" s="96"/>
      <c r="J67" s="96"/>
      <c r="K67" s="100"/>
    </row>
    <row r="68" spans="1:11" ht="30" customHeight="1">
      <c r="A68" s="63"/>
      <c r="B68" s="186" t="s">
        <v>149</v>
      </c>
      <c r="C68" s="184" t="s">
        <v>53</v>
      </c>
      <c r="D68" s="104"/>
      <c r="E68" s="185" t="s">
        <v>64</v>
      </c>
      <c r="F68" s="56" t="s">
        <v>53</v>
      </c>
      <c r="G68" s="108"/>
      <c r="H68" s="110"/>
      <c r="I68" s="111"/>
      <c r="J68" s="111"/>
      <c r="K68" s="100"/>
    </row>
    <row r="69" spans="1:11" ht="15">
      <c r="A69" s="61"/>
      <c r="B69" s="103" t="s">
        <v>44</v>
      </c>
      <c r="C69" s="124" t="str">
        <f>VLOOKUP(B69,'zdroj dat'!$B$44:$C$49,2,FALSE)</f>
        <v>N/A</v>
      </c>
      <c r="D69" s="107"/>
      <c r="E69" s="103" t="s">
        <v>44</v>
      </c>
      <c r="F69" s="137" t="str">
        <f>VLOOKUP(E69,'zdroj dat'!$B$74:$C$80,2,FALSE)</f>
        <v>N/A</v>
      </c>
      <c r="G69" s="109"/>
      <c r="H69" s="99"/>
      <c r="I69" s="96"/>
      <c r="J69" s="96"/>
      <c r="K69" s="100"/>
    </row>
    <row r="70" spans="1:11" ht="30" customHeight="1">
      <c r="A70" s="63"/>
      <c r="B70" s="186" t="s">
        <v>150</v>
      </c>
      <c r="C70" s="184" t="s">
        <v>53</v>
      </c>
      <c r="D70" s="104"/>
      <c r="E70" s="185" t="s">
        <v>151</v>
      </c>
      <c r="F70" s="56" t="s">
        <v>53</v>
      </c>
      <c r="G70" s="108"/>
      <c r="H70" s="110"/>
      <c r="I70" s="111"/>
      <c r="J70" s="111"/>
      <c r="K70" s="100"/>
    </row>
    <row r="71" spans="1:11" ht="15">
      <c r="A71" s="61"/>
      <c r="B71" s="114" t="s">
        <v>152</v>
      </c>
      <c r="C71" s="124" t="str">
        <f>IF(OR(C67='zdroj dat'!$B$2,C69='zdroj dat'!$B$2),'zdroj dat'!$B$2,C67*C69)</f>
        <v>N/A</v>
      </c>
      <c r="D71" s="107"/>
      <c r="E71" s="187" t="s">
        <v>153</v>
      </c>
      <c r="F71" s="137" t="str">
        <f>IF(OR(ISNUMBER(E62)=FALSE,F67='zdroj dat'!$B$2,F69='zdroj dat'!$B$2),'zdroj dat'!$B$2,IF(E61='zdroj dat'!$B$57,E62+(100%*F69),E62+(F67*F69)))</f>
        <v>N/A</v>
      </c>
      <c r="G71" s="109"/>
      <c r="H71" s="99"/>
      <c r="I71" s="96"/>
      <c r="J71" s="96"/>
      <c r="K71" s="100"/>
    </row>
    <row r="72" spans="1:11" ht="30" customHeight="1">
      <c r="A72" s="63"/>
      <c r="B72" s="110"/>
      <c r="C72" s="111"/>
      <c r="D72" s="126"/>
      <c r="E72" s="105" t="s">
        <v>89</v>
      </c>
      <c r="F72" s="56" t="s">
        <v>53</v>
      </c>
      <c r="G72" s="108"/>
      <c r="H72" s="110"/>
      <c r="I72" s="111"/>
      <c r="J72" s="111"/>
      <c r="K72" s="100"/>
    </row>
    <row r="73" spans="1:11" ht="15">
      <c r="A73" s="61"/>
      <c r="B73" s="127"/>
      <c r="C73" s="128"/>
      <c r="D73" s="96"/>
      <c r="E73" s="114" t="s">
        <v>88</v>
      </c>
      <c r="F73" s="137" t="str">
        <f>IF(OR(E61='zdroj dat'!$B$56,Rizika!E61='zdroj dat'!$B$56,C71='zdroj dat'!$B$2,Rizika!F71='zdroj dat'!$B$2),'zdroj dat'!$B$2,IF(E61='zdroj dat'!$B$57,C69-F71,C71-F71))</f>
        <v>N/A</v>
      </c>
      <c r="G73" s="109"/>
      <c r="H73" s="99"/>
      <c r="I73" s="96"/>
      <c r="J73" s="96"/>
      <c r="K73" s="100"/>
    </row>
    <row r="74" spans="1:11" ht="15">
      <c r="A74" s="61"/>
      <c r="B74" s="127"/>
      <c r="C74" s="128"/>
      <c r="D74" s="96"/>
      <c r="E74" s="114" t="s">
        <v>96</v>
      </c>
      <c r="F74" s="162" t="str">
        <f>IF(OR(C71='zdroj dat'!$B$2,Rizika!E61='zdroj dat'!$B$56,Rizika!F71='zdroj dat'!$B$2),'zdroj dat'!$B$2,IF(AND(E61='zdroj dat'!$B$57,(F73/C69*C71/'zdroj dat'!$E$49*100)&lt;=0),0,IF(E61='zdroj dat'!$B$57,ROUND(F73/C69*C71/'zdroj dat'!$E$49*100,2),IF((F73/C71*C71/'zdroj dat'!$E$49*100)&lt;=0,0,ROUND(F73/C71*C71/'zdroj dat'!$E$49*100,2)))))</f>
        <v>N/A</v>
      </c>
      <c r="G74" s="109"/>
      <c r="H74" s="99"/>
      <c r="I74" s="96"/>
      <c r="J74" s="96"/>
      <c r="K74" s="100"/>
    </row>
    <row r="75" spans="1:11" ht="15">
      <c r="A75" s="61"/>
      <c r="B75" s="127"/>
      <c r="C75" s="128"/>
      <c r="D75" s="96"/>
      <c r="E75" s="114" t="s">
        <v>79</v>
      </c>
      <c r="F75" s="138">
        <f>SUMIF(E:E,"Počet získaných bodů v rámci tohoto rizika",F:F)</f>
        <v>0</v>
      </c>
      <c r="G75" s="109"/>
      <c r="H75" s="99"/>
      <c r="I75" s="96"/>
      <c r="J75" s="96"/>
      <c r="K75" s="100"/>
    </row>
    <row r="76" spans="2:11" ht="15" customHeight="1">
      <c r="B76" s="42"/>
      <c r="D76"/>
      <c r="E76"/>
      <c r="F76"/>
      <c r="G76"/>
      <c r="K76" s="100"/>
    </row>
    <row r="77" spans="11:12" s="205" customFormat="1" ht="15">
      <c r="K77" s="100"/>
      <c r="L77" s="213"/>
    </row>
    <row r="78" spans="1:11" s="54" customFormat="1" ht="15" customHeight="1">
      <c r="A78" s="89"/>
      <c r="B78" s="161"/>
      <c r="C78" s="90"/>
      <c r="D78" s="161"/>
      <c r="E78" s="90"/>
      <c r="F78" s="161"/>
      <c r="G78" s="90"/>
      <c r="H78" s="91"/>
      <c r="I78" s="90"/>
      <c r="J78" s="90"/>
      <c r="K78" s="100"/>
    </row>
    <row r="79" spans="1:11" ht="30" customHeight="1">
      <c r="A79" s="94"/>
      <c r="B79" s="241" t="s">
        <v>105</v>
      </c>
      <c r="C79" s="95"/>
      <c r="D79" s="95"/>
      <c r="E79" s="95"/>
      <c r="F79" s="95"/>
      <c r="G79" s="95"/>
      <c r="H79" s="95"/>
      <c r="I79" s="95"/>
      <c r="J79" s="95"/>
      <c r="K79" s="100"/>
    </row>
    <row r="80" spans="2:11" ht="15">
      <c r="B80" s="236" t="s">
        <v>106</v>
      </c>
      <c r="K80" s="100"/>
    </row>
    <row r="81" spans="2:11" ht="15">
      <c r="B81" s="71" t="s">
        <v>107</v>
      </c>
      <c r="K81" s="100"/>
    </row>
    <row r="82" spans="2:11" ht="15">
      <c r="B82" s="71" t="s">
        <v>51</v>
      </c>
      <c r="K82" s="100"/>
    </row>
    <row r="83" spans="2:11" ht="15">
      <c r="B83" s="71"/>
      <c r="K83" s="100"/>
    </row>
    <row r="84" spans="1:11" ht="15">
      <c r="A84" s="66"/>
      <c r="B84" s="79" t="s">
        <v>117</v>
      </c>
      <c r="C84" s="225"/>
      <c r="D84" s="230" t="s">
        <v>46</v>
      </c>
      <c r="E84" s="130" t="s">
        <v>122</v>
      </c>
      <c r="F84" s="225"/>
      <c r="G84" s="230" t="s">
        <v>46</v>
      </c>
      <c r="H84" s="130" t="s">
        <v>127</v>
      </c>
      <c r="I84" s="225"/>
      <c r="J84" s="231" t="s">
        <v>46</v>
      </c>
      <c r="K84" s="117"/>
    </row>
    <row r="85" spans="1:11" ht="15">
      <c r="A85" s="66"/>
      <c r="B85" s="80" t="s">
        <v>118</v>
      </c>
      <c r="C85" s="226"/>
      <c r="D85" s="227" t="s">
        <v>44</v>
      </c>
      <c r="E85" s="83" t="s">
        <v>112</v>
      </c>
      <c r="F85" s="226"/>
      <c r="G85" s="227" t="s">
        <v>44</v>
      </c>
      <c r="H85" s="83" t="s">
        <v>114</v>
      </c>
      <c r="I85" s="226"/>
      <c r="J85" s="232" t="s">
        <v>44</v>
      </c>
      <c r="K85" s="117"/>
    </row>
    <row r="86" spans="1:11" ht="15">
      <c r="A86" s="66"/>
      <c r="B86" s="80" t="s">
        <v>112</v>
      </c>
      <c r="C86" s="226"/>
      <c r="D86" s="227" t="s">
        <v>44</v>
      </c>
      <c r="E86" s="83" t="s">
        <v>123</v>
      </c>
      <c r="F86" s="226"/>
      <c r="G86" s="227" t="s">
        <v>44</v>
      </c>
      <c r="H86" s="83" t="s">
        <v>128</v>
      </c>
      <c r="I86" s="226"/>
      <c r="J86" s="232" t="s">
        <v>44</v>
      </c>
      <c r="K86" s="117"/>
    </row>
    <row r="87" spans="1:11" ht="15">
      <c r="A87" s="66"/>
      <c r="B87" s="80" t="s">
        <v>119</v>
      </c>
      <c r="C87" s="226"/>
      <c r="D87" s="227" t="s">
        <v>44</v>
      </c>
      <c r="E87" s="83" t="s">
        <v>124</v>
      </c>
      <c r="F87" s="226"/>
      <c r="G87" s="227" t="s">
        <v>44</v>
      </c>
      <c r="H87" s="83" t="s">
        <v>129</v>
      </c>
      <c r="I87" s="226"/>
      <c r="J87" s="232" t="s">
        <v>44</v>
      </c>
      <c r="K87" s="117"/>
    </row>
    <row r="88" spans="1:11" ht="15">
      <c r="A88" s="66"/>
      <c r="B88" s="79" t="s">
        <v>120</v>
      </c>
      <c r="C88" s="225"/>
      <c r="D88" s="228" t="s">
        <v>46</v>
      </c>
      <c r="E88" s="79" t="s">
        <v>120</v>
      </c>
      <c r="F88" s="225"/>
      <c r="G88" s="228" t="s">
        <v>46</v>
      </c>
      <c r="H88" s="83" t="s">
        <v>131</v>
      </c>
      <c r="I88" s="226"/>
      <c r="J88" s="232" t="s">
        <v>44</v>
      </c>
      <c r="K88" s="117"/>
    </row>
    <row r="89" spans="1:11" ht="15">
      <c r="A89" s="66"/>
      <c r="B89" s="121" t="s">
        <v>178</v>
      </c>
      <c r="C89" s="226"/>
      <c r="D89" s="227" t="s">
        <v>44</v>
      </c>
      <c r="E89" s="85" t="s">
        <v>102</v>
      </c>
      <c r="F89" s="229"/>
      <c r="G89" s="227" t="s">
        <v>44</v>
      </c>
      <c r="H89" s="118"/>
      <c r="I89" s="233"/>
      <c r="J89" s="234"/>
      <c r="K89" s="117"/>
    </row>
    <row r="90" spans="1:11" ht="15">
      <c r="A90" s="66"/>
      <c r="B90" s="121" t="s">
        <v>156</v>
      </c>
      <c r="C90" s="226"/>
      <c r="D90" s="227" t="s">
        <v>44</v>
      </c>
      <c r="E90" s="140" t="s">
        <v>158</v>
      </c>
      <c r="F90" s="229"/>
      <c r="G90" s="227" t="s">
        <v>44</v>
      </c>
      <c r="H90" s="118"/>
      <c r="I90" s="233"/>
      <c r="J90" s="234"/>
      <c r="K90" s="117"/>
    </row>
    <row r="91" spans="1:11" ht="15">
      <c r="A91" s="66"/>
      <c r="B91" s="121" t="s">
        <v>101</v>
      </c>
      <c r="C91" s="229"/>
      <c r="D91" s="227" t="s">
        <v>44</v>
      </c>
      <c r="E91" s="80" t="s">
        <v>132</v>
      </c>
      <c r="F91" s="229"/>
      <c r="G91" s="227" t="s">
        <v>44</v>
      </c>
      <c r="H91" s="118"/>
      <c r="I91" s="233"/>
      <c r="J91" s="234"/>
      <c r="K91" s="117"/>
    </row>
    <row r="92" spans="1:11" ht="15">
      <c r="A92" s="66"/>
      <c r="B92" s="121" t="s">
        <v>121</v>
      </c>
      <c r="C92" s="226"/>
      <c r="D92" s="227" t="s">
        <v>44</v>
      </c>
      <c r="E92" s="80" t="s">
        <v>103</v>
      </c>
      <c r="F92" s="229"/>
      <c r="G92" s="227" t="s">
        <v>44</v>
      </c>
      <c r="H92" s="118"/>
      <c r="I92" s="233"/>
      <c r="J92" s="234"/>
      <c r="K92" s="117"/>
    </row>
    <row r="93" spans="1:11" ht="15">
      <c r="A93" s="66"/>
      <c r="B93" s="122" t="s">
        <v>100</v>
      </c>
      <c r="C93" s="226"/>
      <c r="D93" s="227" t="s">
        <v>44</v>
      </c>
      <c r="E93" s="80" t="s">
        <v>125</v>
      </c>
      <c r="F93" s="229"/>
      <c r="G93" s="227" t="s">
        <v>44</v>
      </c>
      <c r="H93" s="118"/>
      <c r="I93" s="233"/>
      <c r="J93" s="234"/>
      <c r="K93" s="117"/>
    </row>
    <row r="94" spans="1:11" ht="15">
      <c r="A94" s="66"/>
      <c r="B94" s="122" t="s">
        <v>133</v>
      </c>
      <c r="C94" s="229"/>
      <c r="D94" s="227" t="s">
        <v>44</v>
      </c>
      <c r="E94" s="112" t="s">
        <v>104</v>
      </c>
      <c r="F94" s="229"/>
      <c r="G94" s="227" t="s">
        <v>44</v>
      </c>
      <c r="H94" s="118"/>
      <c r="I94" s="233"/>
      <c r="J94" s="235"/>
      <c r="K94" s="117"/>
    </row>
    <row r="95" spans="1:11" ht="15">
      <c r="A95" s="66"/>
      <c r="B95" s="118"/>
      <c r="C95" s="233"/>
      <c r="D95" s="237"/>
      <c r="E95" s="112" t="s">
        <v>126</v>
      </c>
      <c r="F95" s="229"/>
      <c r="G95" s="227" t="s">
        <v>44</v>
      </c>
      <c r="H95" s="118"/>
      <c r="I95" s="233"/>
      <c r="J95" s="235"/>
      <c r="K95" s="117"/>
    </row>
    <row r="96" s="88" customFormat="1" ht="15">
      <c r="K96" s="100"/>
    </row>
  </sheetData>
  <sheetProtection algorithmName="SHA-512" hashValue="FA0Yn9V6FvrLvyn4BuXxRfSLU7UrukU9tftIELeH4IBn1ycVs/hWgIi18EwRWnxWHUrThjQ3IgvUy91YmJWAew==" saltValue="W9sikhGKIcDo7X1i+HfULQ==" spinCount="100000" sheet="1" objects="1" scenarios="1"/>
  <protectedRanges>
    <protectedRange sqref="B11 E11 H11 C13 C14 C15 C16 C17 E13 E14 B19 B21 E19 E21 B35 E35 H35 C37 C38 C39 C40 C41 E37 E38 B43 E43 B45 E45 B59 E59 H59 C61 C62 C63 C64 C65 E61 E62 B67 B69 E67 E69" name="Oblast1"/>
  </protectedRanges>
  <conditionalFormatting sqref="B85:D95">
    <cfRule type="expression" priority="10" dxfId="0">
      <formula>$D85="✔"</formula>
    </cfRule>
  </conditionalFormatting>
  <conditionalFormatting sqref="E85:G95">
    <cfRule type="expression" priority="19" dxfId="0">
      <formula>$G85="✔"</formula>
    </cfRule>
  </conditionalFormatting>
  <conditionalFormatting sqref="H85:J95">
    <cfRule type="expression" priority="55" dxfId="0">
      <formula>$J85="✔"</formula>
    </cfRule>
  </conditionalFormatting>
  <conditionalFormatting sqref="A79:J79">
    <cfRule type="expression" priority="6" dxfId="0">
      <formula>COUNTIF($B$84:$J$94,'zdroj dat'!$B$89)=0</formula>
    </cfRule>
  </conditionalFormatting>
  <dataValidations count="6">
    <dataValidation type="list" allowBlank="1" showInputMessage="1" showErrorMessage="1" errorTitle="Nesprávná hodnota" error="Vyberte z rozevíracího seznamu." sqref="D85:D87 C13:C17 J85:J88 G85:G87 G89:G95 C61:C65 C37:C41 D89:D94">
      <formula1>'zdroj dat'!$B$89:$B$90</formula1>
    </dataValidation>
    <dataValidation type="list" allowBlank="1" showInputMessage="1" showErrorMessage="1" errorTitle="Nesprávná hodnota" error="Vyberte z rozevíracího seznamu." sqref="E13 E37 E61">
      <formula1>'zdroj dat'!$B$56:$B$59</formula1>
    </dataValidation>
    <dataValidation type="list" allowBlank="1" showInputMessage="1" showErrorMessage="1" errorTitle="Nesprávná hodnota" error="Vyberte z rozevíracího seznamu." sqref="B19 B43 B67">
      <formula1>'zdroj dat'!$B$35:$B$40</formula1>
    </dataValidation>
    <dataValidation type="list" allowBlank="1" showInputMessage="1" showErrorMessage="1" errorTitle="Nesprávná hodnota" error="Vyberte z rozevíracího seznamu." sqref="B21 B45 B69">
      <formula1>'zdroj dat'!$B$44:$B$49</formula1>
    </dataValidation>
    <dataValidation type="list" allowBlank="1" showInputMessage="1" showErrorMessage="1" errorTitle="Nesprávná hodnota" error="Vyberte z rozevíracího seznamu." sqref="E19 E43 E67">
      <formula1>'zdroj dat'!$B$63:$B$70</formula1>
    </dataValidation>
    <dataValidation type="list" allowBlank="1" showInputMessage="1" showErrorMessage="1" errorTitle="Nesprávná hodnota" error="Vyberte z rozevíracího seznamu." sqref="E21 E45 E69">
      <formula1>'zdroj dat'!$B$74:$B$80</formula1>
    </dataValidation>
  </dataValidations>
  <printOptions/>
  <pageMargins left="0.7" right="0.7" top="0.787401575" bottom="0.7874015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expression" priority="6">
            <xm:f>COUNTIF($B$84:$J$94,'zdroj dat'!$B$89)=0</xm:f>
            <x14:dxf>
              <fill>
                <patternFill>
                  <bgColor theme="9" tint="0.5999600291252136"/>
                </patternFill>
              </fill>
            </x14:dxf>
          </x14:cfRule>
          <xm:sqref>A79:J79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43A4F-3915-40BA-9256-B21D0E419DC2}">
  <dimension ref="A1:L39"/>
  <sheetViews>
    <sheetView showGridLines="0" zoomScaleSheetLayoutView="80" workbookViewId="0" topLeftCell="A1">
      <selection activeCell="B19" activeCellId="4" sqref="B15 E15 H15 B17 B19"/>
    </sheetView>
  </sheetViews>
  <sheetFormatPr defaultColWidth="9.140625" defaultRowHeight="15" customHeight="1"/>
  <cols>
    <col min="1" max="1" width="6.57421875" style="65" customWidth="1"/>
    <col min="2" max="2" width="85.7109375" style="48" customWidth="1"/>
    <col min="3" max="4" width="10.7109375" style="48" customWidth="1"/>
    <col min="5" max="5" width="85.7109375" style="49" customWidth="1"/>
    <col min="6" max="7" width="10.7109375" style="48" customWidth="1"/>
    <col min="8" max="8" width="85.7109375" style="49" customWidth="1"/>
    <col min="9" max="10" width="10.7109375" style="48" customWidth="1"/>
    <col min="11" max="11" width="9.140625" style="53" customWidth="1"/>
    <col min="12" max="16384" width="9.140625" style="49" customWidth="1"/>
  </cols>
  <sheetData>
    <row r="1" spans="1:11" ht="45" customHeight="1">
      <c r="A1" s="202" t="str">
        <f>'titulní strana'!A1</f>
        <v>FORMULÁŘ NABÍDKY</v>
      </c>
      <c r="K1" s="203"/>
    </row>
    <row r="2" spans="1:11" ht="15">
      <c r="A2" s="62"/>
      <c r="K2" s="203"/>
    </row>
    <row r="3" spans="1:11" s="204" customFormat="1" ht="30" customHeight="1" thickBot="1">
      <c r="A3" s="69" t="s">
        <v>54</v>
      </c>
      <c r="B3" s="69"/>
      <c r="C3" s="69"/>
      <c r="D3" s="69"/>
      <c r="E3" s="69"/>
      <c r="F3" s="69"/>
      <c r="G3" s="69"/>
      <c r="H3" s="69"/>
      <c r="I3" s="69"/>
      <c r="J3" s="69"/>
      <c r="K3" s="203"/>
    </row>
    <row r="4" spans="2:11" s="205" customFormat="1" ht="15">
      <c r="B4" s="72"/>
      <c r="K4" s="203"/>
    </row>
    <row r="5" spans="1:11" ht="30" customHeight="1">
      <c r="A5" s="97">
        <f>'zdroj dat'!A15</f>
        <v>1</v>
      </c>
      <c r="B5" s="70" t="s">
        <v>168</v>
      </c>
      <c r="C5" s="70"/>
      <c r="D5" s="70"/>
      <c r="E5" s="70"/>
      <c r="F5" s="70"/>
      <c r="G5" s="70"/>
      <c r="H5" s="70"/>
      <c r="I5" s="70"/>
      <c r="J5" s="70"/>
      <c r="K5" s="203"/>
    </row>
    <row r="6" spans="2:11" s="205" customFormat="1" ht="18.75">
      <c r="B6" s="206" t="str">
        <f>""&amp;'zdroj dat'!B18&amp;""</f>
        <v>Konsolidace všech agend do jednoho systému</v>
      </c>
      <c r="C6" s="206"/>
      <c r="D6" s="206"/>
      <c r="E6" s="206"/>
      <c r="F6" s="206"/>
      <c r="G6" s="206"/>
      <c r="H6" s="206"/>
      <c r="I6" s="206"/>
      <c r="J6" s="206"/>
      <c r="K6" s="203"/>
    </row>
    <row r="7" spans="2:11" s="205" customFormat="1" ht="15">
      <c r="B7" s="72" t="s">
        <v>180</v>
      </c>
      <c r="K7" s="203"/>
    </row>
    <row r="8" spans="2:11" s="205" customFormat="1" ht="15">
      <c r="B8" s="72"/>
      <c r="K8" s="203"/>
    </row>
    <row r="9" spans="1:11" ht="30" customHeight="1">
      <c r="A9" s="67"/>
      <c r="B9" s="131" t="s">
        <v>55</v>
      </c>
      <c r="C9" s="70"/>
      <c r="D9" s="70"/>
      <c r="E9" s="70"/>
      <c r="F9" s="70"/>
      <c r="G9" s="70"/>
      <c r="H9" s="70"/>
      <c r="I9" s="70"/>
      <c r="J9" s="70"/>
      <c r="K9" s="203"/>
    </row>
    <row r="10" spans="2:11" s="205" customFormat="1" ht="15">
      <c r="B10" s="72" t="s">
        <v>97</v>
      </c>
      <c r="K10" s="203"/>
    </row>
    <row r="11" spans="2:11" s="205" customFormat="1" ht="15">
      <c r="B11" s="72" t="s">
        <v>47</v>
      </c>
      <c r="K11" s="203"/>
    </row>
    <row r="12" spans="2:11" s="205" customFormat="1" ht="15">
      <c r="B12" s="72"/>
      <c r="K12" s="203"/>
    </row>
    <row r="13" spans="1:11" s="55" customFormat="1" ht="20.1" customHeight="1">
      <c r="A13" s="68"/>
      <c r="B13" s="207" t="s">
        <v>37</v>
      </c>
      <c r="C13" s="207"/>
      <c r="D13" s="208"/>
      <c r="E13" s="207" t="s">
        <v>41</v>
      </c>
      <c r="F13" s="207"/>
      <c r="G13" s="208"/>
      <c r="H13" s="207" t="s">
        <v>42</v>
      </c>
      <c r="I13" s="207"/>
      <c r="J13" s="207"/>
      <c r="K13" s="203"/>
    </row>
    <row r="14" spans="1:11" ht="30" customHeight="1">
      <c r="A14" s="63"/>
      <c r="B14" s="132" t="s">
        <v>181</v>
      </c>
      <c r="C14" s="56" t="s">
        <v>38</v>
      </c>
      <c r="D14" s="56" t="s">
        <v>40</v>
      </c>
      <c r="E14" s="74" t="s">
        <v>175</v>
      </c>
      <c r="F14" s="56" t="s">
        <v>38</v>
      </c>
      <c r="G14" s="56" t="s">
        <v>40</v>
      </c>
      <c r="H14" s="74" t="s">
        <v>146</v>
      </c>
      <c r="I14" s="56" t="s">
        <v>38</v>
      </c>
      <c r="J14" s="57" t="s">
        <v>40</v>
      </c>
      <c r="K14" s="203"/>
    </row>
    <row r="15" spans="1:12" ht="114.75">
      <c r="A15" s="61"/>
      <c r="B15" s="209"/>
      <c r="C15" s="51">
        <f>LEN(B15)-(LEN(B15)-LEN(SUBSTITUTE(B15,CHAR(10),"")))</f>
        <v>0</v>
      </c>
      <c r="D15" s="51">
        <f>'zdroj dat'!$C$84-C15</f>
        <v>900</v>
      </c>
      <c r="E15" s="210"/>
      <c r="F15" s="51">
        <f>LEN(E15)-(LEN(E15)-LEN(SUBSTITUTE(E15,CHAR(10),"")))</f>
        <v>0</v>
      </c>
      <c r="G15" s="51">
        <f>'zdroj dat'!$C$85-F15</f>
        <v>900</v>
      </c>
      <c r="H15" s="211" t="s">
        <v>95</v>
      </c>
      <c r="I15" s="51">
        <f>LEN(H15)-(LEN(H15)-LEN(SUBSTITUTE(H15,CHAR(10),"")))</f>
        <v>379</v>
      </c>
      <c r="J15" s="52">
        <f>'zdroj dat'!$C$25-I15</f>
        <v>521</v>
      </c>
      <c r="K15" s="222"/>
      <c r="L15" s="54"/>
    </row>
    <row r="16" spans="1:12" ht="30" customHeight="1">
      <c r="A16" s="63"/>
      <c r="B16" s="186" t="s">
        <v>57</v>
      </c>
      <c r="C16" s="184" t="s">
        <v>38</v>
      </c>
      <c r="D16" s="221" t="s">
        <v>40</v>
      </c>
      <c r="E16" s="110"/>
      <c r="F16" s="111"/>
      <c r="G16" s="126"/>
      <c r="H16" s="110"/>
      <c r="I16" s="111"/>
      <c r="J16" s="111"/>
      <c r="K16" s="212"/>
      <c r="L16" s="54"/>
    </row>
    <row r="17" spans="1:12" ht="90">
      <c r="A17" s="61"/>
      <c r="B17" s="209"/>
      <c r="C17" s="51">
        <f>LEN(B17)-(LEN(B17)-LEN(SUBSTITUTE(B17,CHAR(10),"")))</f>
        <v>0</v>
      </c>
      <c r="D17" s="245">
        <f>'zdroj dat'!$C$86-C17</f>
        <v>900</v>
      </c>
      <c r="E17" s="219"/>
      <c r="F17" s="220"/>
      <c r="G17" s="96"/>
      <c r="H17" s="127"/>
      <c r="I17" s="96"/>
      <c r="J17" s="96"/>
      <c r="K17" s="224"/>
      <c r="L17" s="54"/>
    </row>
    <row r="18" spans="1:12" ht="30" customHeight="1">
      <c r="A18" s="63"/>
      <c r="B18" s="183" t="s">
        <v>58</v>
      </c>
      <c r="C18" s="106"/>
      <c r="D18" s="108"/>
      <c r="E18" s="110"/>
      <c r="F18" s="111"/>
      <c r="G18" s="126"/>
      <c r="H18" s="110"/>
      <c r="I18" s="111"/>
      <c r="J18" s="111"/>
      <c r="K18" s="212"/>
      <c r="L18" s="54"/>
    </row>
    <row r="19" spans="1:12" ht="15">
      <c r="A19" s="61"/>
      <c r="B19" s="134">
        <v>0</v>
      </c>
      <c r="C19" s="129" t="s">
        <v>22</v>
      </c>
      <c r="D19" s="109"/>
      <c r="E19" s="219"/>
      <c r="F19" s="220"/>
      <c r="G19" s="96"/>
      <c r="H19" s="127"/>
      <c r="I19" s="96"/>
      <c r="J19" s="96"/>
      <c r="K19" s="212"/>
      <c r="L19" s="54"/>
    </row>
    <row r="20" spans="2:11" ht="15" customHeight="1">
      <c r="B20" s="42"/>
      <c r="D20"/>
      <c r="E20"/>
      <c r="F20"/>
      <c r="G20"/>
      <c r="K20" s="100"/>
    </row>
    <row r="21" spans="11:12" s="205" customFormat="1" ht="15">
      <c r="K21" s="100"/>
      <c r="L21" s="213"/>
    </row>
    <row r="22" spans="1:11" s="54" customFormat="1" ht="15" customHeight="1">
      <c r="A22" s="89"/>
      <c r="B22" s="161"/>
      <c r="C22" s="90"/>
      <c r="D22" s="161"/>
      <c r="E22" s="90"/>
      <c r="F22" s="161"/>
      <c r="G22" s="90"/>
      <c r="H22" s="91"/>
      <c r="I22" s="90"/>
      <c r="J22" s="90"/>
      <c r="K22" s="100"/>
    </row>
    <row r="23" spans="1:12" ht="30" customHeight="1">
      <c r="A23" s="214"/>
      <c r="B23" s="241" t="s">
        <v>105</v>
      </c>
      <c r="C23" s="215"/>
      <c r="D23" s="215"/>
      <c r="E23" s="215"/>
      <c r="F23" s="215"/>
      <c r="G23" s="215"/>
      <c r="H23" s="215"/>
      <c r="I23" s="215"/>
      <c r="J23" s="215"/>
      <c r="K23" s="212"/>
      <c r="L23" s="54"/>
    </row>
    <row r="24" spans="2:12" s="205" customFormat="1" ht="15">
      <c r="B24" s="236" t="s">
        <v>106</v>
      </c>
      <c r="K24" s="212"/>
      <c r="L24" s="213"/>
    </row>
    <row r="25" spans="2:12" s="205" customFormat="1" ht="15">
      <c r="B25" s="71" t="s">
        <v>107</v>
      </c>
      <c r="K25" s="212"/>
      <c r="L25" s="213"/>
    </row>
    <row r="26" spans="2:12" s="205" customFormat="1" ht="15">
      <c r="B26" s="71" t="s">
        <v>51</v>
      </c>
      <c r="K26" s="212"/>
      <c r="L26" s="213"/>
    </row>
    <row r="27" spans="2:12" s="205" customFormat="1" ht="15">
      <c r="B27" s="72"/>
      <c r="K27" s="212"/>
      <c r="L27" s="213"/>
    </row>
    <row r="28" spans="1:12" ht="15">
      <c r="A28" s="66"/>
      <c r="B28" s="242" t="s">
        <v>141</v>
      </c>
      <c r="C28" s="58"/>
      <c r="D28" s="59" t="s">
        <v>46</v>
      </c>
      <c r="E28" s="243" t="s">
        <v>134</v>
      </c>
      <c r="F28" s="58"/>
      <c r="G28" s="59" t="s">
        <v>46</v>
      </c>
      <c r="H28" s="130" t="s">
        <v>127</v>
      </c>
      <c r="I28" s="58"/>
      <c r="J28" s="60" t="s">
        <v>46</v>
      </c>
      <c r="K28" s="212"/>
      <c r="L28" s="54"/>
    </row>
    <row r="29" spans="1:12" ht="15">
      <c r="A29" s="66"/>
      <c r="B29" s="121" t="s">
        <v>174</v>
      </c>
      <c r="C29" s="81"/>
      <c r="D29" s="82" t="s">
        <v>44</v>
      </c>
      <c r="E29" s="121" t="s">
        <v>114</v>
      </c>
      <c r="F29" s="81"/>
      <c r="G29" s="82" t="s">
        <v>44</v>
      </c>
      <c r="H29" s="83" t="s">
        <v>114</v>
      </c>
      <c r="I29" s="81"/>
      <c r="J29" s="87" t="s">
        <v>44</v>
      </c>
      <c r="K29" s="212"/>
      <c r="L29" s="54"/>
    </row>
    <row r="30" spans="1:12" ht="15">
      <c r="A30" s="66"/>
      <c r="B30" s="112" t="s">
        <v>112</v>
      </c>
      <c r="C30" s="81"/>
      <c r="D30" s="82" t="s">
        <v>44</v>
      </c>
      <c r="E30" s="83" t="s">
        <v>128</v>
      </c>
      <c r="F30" s="81"/>
      <c r="G30" s="82" t="s">
        <v>44</v>
      </c>
      <c r="H30" s="83" t="s">
        <v>128</v>
      </c>
      <c r="I30" s="81"/>
      <c r="J30" s="87" t="s">
        <v>44</v>
      </c>
      <c r="K30" s="212"/>
      <c r="L30" s="54"/>
    </row>
    <row r="31" spans="1:12" ht="15">
      <c r="A31" s="66"/>
      <c r="B31" s="112" t="s">
        <v>135</v>
      </c>
      <c r="C31" s="86"/>
      <c r="D31" s="82" t="s">
        <v>44</v>
      </c>
      <c r="E31" s="121" t="s">
        <v>176</v>
      </c>
      <c r="F31" s="81"/>
      <c r="G31" s="82" t="s">
        <v>44</v>
      </c>
      <c r="H31" s="83" t="s">
        <v>157</v>
      </c>
      <c r="I31" s="81"/>
      <c r="J31" s="87" t="s">
        <v>44</v>
      </c>
      <c r="K31" s="212"/>
      <c r="L31" s="54"/>
    </row>
    <row r="32" spans="1:12" ht="15">
      <c r="A32" s="66"/>
      <c r="B32" s="112" t="s">
        <v>136</v>
      </c>
      <c r="C32" s="86"/>
      <c r="D32" s="82" t="s">
        <v>44</v>
      </c>
      <c r="E32" s="121" t="s">
        <v>116</v>
      </c>
      <c r="F32" s="81"/>
      <c r="G32" s="82" t="s">
        <v>44</v>
      </c>
      <c r="H32" s="83" t="s">
        <v>131</v>
      </c>
      <c r="I32" s="81"/>
      <c r="J32" s="87" t="s">
        <v>44</v>
      </c>
      <c r="K32" s="212"/>
      <c r="L32" s="54"/>
    </row>
    <row r="33" spans="1:12" ht="15">
      <c r="A33" s="66"/>
      <c r="B33" s="112" t="s">
        <v>137</v>
      </c>
      <c r="C33" s="86"/>
      <c r="D33" s="82" t="s">
        <v>44</v>
      </c>
      <c r="E33" s="121" t="s">
        <v>131</v>
      </c>
      <c r="F33" s="86"/>
      <c r="G33" s="82" t="s">
        <v>44</v>
      </c>
      <c r="H33" s="216"/>
      <c r="I33" s="119"/>
      <c r="J33" s="120"/>
      <c r="K33" s="212"/>
      <c r="L33" s="54"/>
    </row>
    <row r="34" spans="1:12" ht="15">
      <c r="A34" s="66"/>
      <c r="B34" s="112" t="s">
        <v>138</v>
      </c>
      <c r="C34" s="86"/>
      <c r="D34" s="82" t="s">
        <v>44</v>
      </c>
      <c r="E34" s="244" t="s">
        <v>145</v>
      </c>
      <c r="F34" s="115"/>
      <c r="G34" s="113" t="s">
        <v>46</v>
      </c>
      <c r="H34" s="216"/>
      <c r="I34" s="119"/>
      <c r="J34" s="120"/>
      <c r="K34" s="212"/>
      <c r="L34" s="54"/>
    </row>
    <row r="35" spans="1:12" ht="15">
      <c r="A35" s="66"/>
      <c r="B35" s="122" t="s">
        <v>140</v>
      </c>
      <c r="C35" s="135"/>
      <c r="D35" s="136" t="s">
        <v>44</v>
      </c>
      <c r="E35" s="121" t="s">
        <v>142</v>
      </c>
      <c r="F35" s="86"/>
      <c r="G35" s="82" t="s">
        <v>44</v>
      </c>
      <c r="H35" s="216"/>
      <c r="I35" s="119"/>
      <c r="J35" s="120"/>
      <c r="K35" s="212"/>
      <c r="L35" s="54"/>
    </row>
    <row r="36" spans="1:12" ht="15">
      <c r="A36" s="139"/>
      <c r="B36" s="112" t="s">
        <v>139</v>
      </c>
      <c r="C36" s="135"/>
      <c r="D36" s="136" t="s">
        <v>44</v>
      </c>
      <c r="E36" s="121" t="s">
        <v>143</v>
      </c>
      <c r="F36" s="135"/>
      <c r="G36" s="136" t="s">
        <v>44</v>
      </c>
      <c r="H36" s="217"/>
      <c r="I36" s="141"/>
      <c r="J36" s="142"/>
      <c r="K36" s="203"/>
      <c r="L36" s="41"/>
    </row>
    <row r="37" spans="1:11" ht="15">
      <c r="A37" s="66"/>
      <c r="B37" s="218"/>
      <c r="C37" s="119"/>
      <c r="D37" s="179"/>
      <c r="E37" s="122" t="s">
        <v>144</v>
      </c>
      <c r="F37" s="135"/>
      <c r="G37" s="136" t="s">
        <v>44</v>
      </c>
      <c r="H37" s="216"/>
      <c r="I37" s="119"/>
      <c r="J37" s="120"/>
      <c r="K37" s="100"/>
    </row>
    <row r="38" s="88" customFormat="1" ht="15">
      <c r="K38" s="100"/>
    </row>
    <row r="39" spans="2:7" ht="15" customHeight="1">
      <c r="B39" s="42"/>
      <c r="D39"/>
      <c r="E39"/>
      <c r="F39"/>
      <c r="G39"/>
    </row>
  </sheetData>
  <sheetProtection algorithmName="SHA-512" hashValue="20Fu9l8/jOJI3k0+2D9aFOjkX92ujWOwbFh+3+m/r8w+GsN8BVBc8sFKtnfIkbKyRZEDalJIzULz6+J76Xz/vA==" saltValue="QrDKY8w2tlioiHwq9JS2Ug==" spinCount="100000" sheet="1" objects="1" scenarios="1"/>
  <protectedRanges>
    <protectedRange sqref="B15 E15 H15 B17 B19" name="Oblast1"/>
  </protectedRanges>
  <conditionalFormatting sqref="B29:D37">
    <cfRule type="expression" priority="30" dxfId="0">
      <formula>$D29="✔"</formula>
    </cfRule>
  </conditionalFormatting>
  <conditionalFormatting sqref="H29:J37">
    <cfRule type="expression" priority="33" dxfId="0">
      <formula>$J29="✔"</formula>
    </cfRule>
  </conditionalFormatting>
  <conditionalFormatting sqref="E29:G37">
    <cfRule type="expression" priority="31" dxfId="0">
      <formula>$G29="✔"</formula>
    </cfRule>
  </conditionalFormatting>
  <conditionalFormatting sqref="A23:J23">
    <cfRule type="expression" priority="27" dxfId="0">
      <formula>COUNTIF($B$28:$J$37,'zdroj dat'!$B$89)=0</formula>
    </cfRule>
  </conditionalFormatting>
  <dataValidations count="1" disablePrompts="1">
    <dataValidation type="list" allowBlank="1" showInputMessage="1" showErrorMessage="1" errorTitle="Nesprávná hodnota" error="Vyberte z rozevíracího seznamu." sqref="D29:D36 G29:G33 G35:G37 J29:J32">
      <formula1>'zdroj dat'!$B$89:$B$90</formula1>
    </dataValidation>
  </dataValidations>
  <printOptions/>
  <pageMargins left="0.7" right="0.7" top="0.787401575" bottom="0.787401575" header="0.3" footer="0.3"/>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expression" priority="27">
            <xm:f>COUNTIF($B$28:$J$37,'zdroj dat'!$B$89)=0</xm:f>
            <x14:dxf>
              <fill>
                <patternFill>
                  <bgColor theme="9" tint="0.5999600291252136"/>
                </patternFill>
              </fill>
            </x14:dxf>
          </x14:cfRule>
          <xm:sqref>A23:J23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CD96-C8A9-4FC1-9C9E-943E9BC4BF3C}">
  <dimension ref="A1:E90"/>
  <sheetViews>
    <sheetView zoomScale="80" zoomScaleNormal="80" workbookViewId="0" topLeftCell="A1">
      <selection activeCell="C19" sqref="C19"/>
    </sheetView>
  </sheetViews>
  <sheetFormatPr defaultColWidth="9.140625" defaultRowHeight="12.75"/>
  <cols>
    <col min="2" max="2" width="90.7109375" style="0" customWidth="1"/>
    <col min="3" max="5" width="15.7109375" style="0" customWidth="1"/>
  </cols>
  <sheetData>
    <row r="1" spans="1:5" ht="12.75">
      <c r="A1" s="156" t="s">
        <v>75</v>
      </c>
      <c r="B1" s="157"/>
      <c r="C1" s="157"/>
      <c r="D1" s="157"/>
      <c r="E1" s="157"/>
    </row>
    <row r="2" spans="1:5" ht="12.75">
      <c r="A2" s="145"/>
      <c r="B2" s="45" t="s">
        <v>71</v>
      </c>
      <c r="C2" s="88"/>
      <c r="D2" s="88"/>
      <c r="E2" s="88"/>
    </row>
    <row r="3" spans="1:5" ht="12.75">
      <c r="A3" s="145"/>
      <c r="B3" s="45"/>
      <c r="C3" s="88"/>
      <c r="D3" s="88"/>
      <c r="E3" s="88"/>
    </row>
    <row r="4" spans="1:5" ht="12.75">
      <c r="A4" s="145"/>
      <c r="B4" s="45" t="s">
        <v>25</v>
      </c>
      <c r="C4" s="88"/>
      <c r="D4" s="88"/>
      <c r="E4" s="88"/>
    </row>
    <row r="5" spans="1:5" ht="12.75">
      <c r="A5" s="145"/>
      <c r="B5" s="45" t="s">
        <v>26</v>
      </c>
      <c r="C5" s="88"/>
      <c r="D5" s="88"/>
      <c r="E5" s="88"/>
    </row>
    <row r="6" spans="1:5" ht="12.75">
      <c r="A6" s="145"/>
      <c r="B6" s="45"/>
      <c r="C6" s="88"/>
      <c r="D6" s="88"/>
      <c r="E6" s="88"/>
    </row>
    <row r="7" spans="1:5" ht="12.75">
      <c r="A7" s="145"/>
      <c r="B7" s="45" t="s">
        <v>25</v>
      </c>
      <c r="C7" s="88"/>
      <c r="D7" s="88"/>
      <c r="E7" s="88"/>
    </row>
    <row r="8" spans="1:5" ht="12.75">
      <c r="A8" s="145"/>
      <c r="B8" s="45" t="s">
        <v>83</v>
      </c>
      <c r="C8" s="88"/>
      <c r="D8" s="88"/>
      <c r="E8" s="88"/>
    </row>
    <row r="9" spans="1:5" ht="12.75">
      <c r="A9" s="145"/>
      <c r="B9" s="45" t="s">
        <v>84</v>
      </c>
      <c r="C9" s="88"/>
      <c r="D9" s="88"/>
      <c r="E9" s="88"/>
    </row>
    <row r="10" spans="1:5" ht="12.75">
      <c r="A10" s="145"/>
      <c r="B10" s="45" t="s">
        <v>85</v>
      </c>
      <c r="C10" s="88"/>
      <c r="D10" s="88"/>
      <c r="E10" s="88"/>
    </row>
    <row r="11" spans="1:5" ht="12.75">
      <c r="A11" s="150"/>
      <c r="B11" s="152" t="s">
        <v>86</v>
      </c>
      <c r="C11" s="88"/>
      <c r="D11" s="88"/>
      <c r="E11" s="88"/>
    </row>
    <row r="12" spans="1:5" ht="12.75">
      <c r="A12" s="88"/>
      <c r="B12" s="88"/>
      <c r="C12" s="88"/>
      <c r="D12" s="88"/>
      <c r="E12" s="88"/>
    </row>
    <row r="13" spans="1:5" ht="12.75">
      <c r="A13" s="156" t="s">
        <v>110</v>
      </c>
      <c r="B13" s="157"/>
      <c r="C13" s="157"/>
      <c r="D13" s="157"/>
      <c r="E13" s="157"/>
    </row>
    <row r="14" spans="1:5" ht="12.75">
      <c r="A14" s="167"/>
      <c r="B14" s="168"/>
      <c r="C14" s="165" t="s">
        <v>185</v>
      </c>
      <c r="D14" s="165"/>
      <c r="E14" s="166"/>
    </row>
    <row r="15" spans="1:5" ht="12.75">
      <c r="A15" s="145">
        <v>1</v>
      </c>
      <c r="B15" s="163" t="s">
        <v>76</v>
      </c>
      <c r="C15" s="163" t="s">
        <v>170</v>
      </c>
      <c r="D15" s="146" t="s">
        <v>183</v>
      </c>
      <c r="E15" s="45"/>
    </row>
    <row r="16" spans="1:5" ht="12.75">
      <c r="A16" s="145">
        <v>2</v>
      </c>
      <c r="B16" s="163" t="s">
        <v>77</v>
      </c>
      <c r="C16" s="163" t="s">
        <v>170</v>
      </c>
      <c r="D16" s="146" t="s">
        <v>183</v>
      </c>
      <c r="E16" s="45"/>
    </row>
    <row r="17" spans="1:5" ht="12.75">
      <c r="A17" s="145">
        <v>3</v>
      </c>
      <c r="B17" s="163" t="s">
        <v>78</v>
      </c>
      <c r="C17" s="163" t="s">
        <v>170</v>
      </c>
      <c r="D17" s="146" t="s">
        <v>183</v>
      </c>
      <c r="E17" s="45"/>
    </row>
    <row r="18" spans="1:5" ht="12.75">
      <c r="A18" s="145">
        <v>4</v>
      </c>
      <c r="B18" s="163" t="s">
        <v>179</v>
      </c>
      <c r="C18" s="163" t="s">
        <v>170</v>
      </c>
      <c r="D18" s="146" t="s">
        <v>182</v>
      </c>
      <c r="E18" s="45"/>
    </row>
    <row r="19" spans="1:5" ht="12.75">
      <c r="A19" s="150">
        <v>5</v>
      </c>
      <c r="B19" s="164"/>
      <c r="C19" s="164"/>
      <c r="D19" s="151"/>
      <c r="E19" s="152"/>
    </row>
    <row r="20" s="88" customFormat="1" ht="12.75"/>
    <row r="21" spans="1:5" ht="12.75">
      <c r="A21" s="156" t="s">
        <v>39</v>
      </c>
      <c r="B21" s="157"/>
      <c r="C21" s="157"/>
      <c r="D21" s="157"/>
      <c r="E21" s="157"/>
    </row>
    <row r="22" spans="1:5" ht="12.75">
      <c r="A22" s="167"/>
      <c r="B22" s="168"/>
      <c r="C22" s="165" t="s">
        <v>82</v>
      </c>
      <c r="D22" s="165"/>
      <c r="E22" s="166"/>
    </row>
    <row r="23" spans="1:5" ht="12.75">
      <c r="A23" s="145"/>
      <c r="B23" s="169" t="str">
        <f>'Odborná úroveň'!B13</f>
        <v>CO NÁM NABÍZÍTE?</v>
      </c>
      <c r="C23" s="163">
        <v>900</v>
      </c>
      <c r="D23" s="146"/>
      <c r="E23" s="45"/>
    </row>
    <row r="24" spans="1:5" ht="12.75">
      <c r="A24" s="145"/>
      <c r="B24" s="169" t="str">
        <f>'Odborná úroveň'!E13</f>
        <v>CO NÁM TO PŘINESE - V ČÍSLECH?</v>
      </c>
      <c r="C24" s="163">
        <v>900</v>
      </c>
      <c r="D24" s="146"/>
      <c r="E24" s="45"/>
    </row>
    <row r="25" spans="1:5" ht="12.75">
      <c r="A25" s="150"/>
      <c r="B25" s="170" t="str">
        <f>'Odborná úroveň'!H13</f>
        <v>DOKAŽTE, ŽE TO FUNGUJE - V ČÍSLECH!</v>
      </c>
      <c r="C25" s="164">
        <v>900</v>
      </c>
      <c r="D25" s="151"/>
      <c r="E25" s="152"/>
    </row>
    <row r="26" s="88" customFormat="1" ht="12.75"/>
    <row r="27" spans="1:5" ht="12.75">
      <c r="A27" s="156" t="s">
        <v>50</v>
      </c>
      <c r="B27" s="157"/>
      <c r="C27" s="157"/>
      <c r="D27" s="157"/>
      <c r="E27" s="157"/>
    </row>
    <row r="28" spans="1:5" ht="12.75">
      <c r="A28" s="167"/>
      <c r="B28" s="168"/>
      <c r="C28" s="165" t="s">
        <v>82</v>
      </c>
      <c r="D28" s="165"/>
      <c r="E28" s="166"/>
    </row>
    <row r="29" spans="1:5" ht="12.75">
      <c r="A29" s="145"/>
      <c r="B29" s="169" t="str">
        <f>Rizika!B9</f>
        <v>CO NÁM HROZÍ?</v>
      </c>
      <c r="C29" s="163">
        <v>900</v>
      </c>
      <c r="D29" s="146"/>
      <c r="E29" s="45"/>
    </row>
    <row r="30" spans="1:5" ht="12.75">
      <c r="A30" s="145"/>
      <c r="B30" s="169" t="str">
        <f>Rizika!E9</f>
        <v>JAK TO CHCETE ŘEŠIT?</v>
      </c>
      <c r="C30" s="163">
        <v>900</v>
      </c>
      <c r="D30" s="146"/>
      <c r="E30" s="45"/>
    </row>
    <row r="31" spans="1:5" ht="12.75">
      <c r="A31" s="150"/>
      <c r="B31" s="170" t="str">
        <f>Rizika!H9</f>
        <v>DOKAŽTE, ŽE TO FUNGUJE - V ČÍSLECH!</v>
      </c>
      <c r="C31" s="164">
        <v>900</v>
      </c>
      <c r="D31" s="151"/>
      <c r="E31" s="152"/>
    </row>
    <row r="32" s="88" customFormat="1" ht="12.75"/>
    <row r="33" spans="1:5" ht="12.75">
      <c r="A33" s="44"/>
      <c r="B33" s="176" t="str">
        <f>Rizika!B18</f>
        <v>Kvalifikovaně odhadněte pravděpodobnost vzniku rizika.</v>
      </c>
      <c r="C33" s="143"/>
      <c r="D33" s="143"/>
      <c r="E33" s="144"/>
    </row>
    <row r="34" spans="1:5" s="71" customFormat="1" ht="12.75">
      <c r="A34" s="158"/>
      <c r="B34" s="159" t="s">
        <v>67</v>
      </c>
      <c r="C34" s="165" t="s">
        <v>53</v>
      </c>
      <c r="D34" s="165" t="s">
        <v>69</v>
      </c>
      <c r="E34" s="166" t="s">
        <v>70</v>
      </c>
    </row>
    <row r="35" spans="1:5" ht="12.75">
      <c r="A35" s="145"/>
      <c r="B35" s="146" t="s">
        <v>44</v>
      </c>
      <c r="C35" s="178" t="str">
        <f>B2</f>
        <v>N/A</v>
      </c>
      <c r="D35" s="146"/>
      <c r="E35" s="45"/>
    </row>
    <row r="36" spans="1:5" ht="12.75">
      <c r="A36" s="145"/>
      <c r="B36" s="146" t="str">
        <f>"velmi malá ("&amp;TEXT(D36,0)&amp;"–"&amp;TEXT(E36,0)&amp;" %); riziko by mohlo nastat pouze za zcela výjimečných okolností"</f>
        <v>velmi malá (1–5 %); riziko by mohlo nastat pouze za zcela výjimečných okolností</v>
      </c>
      <c r="C36" s="181">
        <v>0.05</v>
      </c>
      <c r="D36" s="163">
        <v>1</v>
      </c>
      <c r="E36" s="171">
        <v>5</v>
      </c>
    </row>
    <row r="37" spans="1:5" ht="12.75">
      <c r="A37" s="145"/>
      <c r="B37" s="146" t="str">
        <f>"malá ("&amp;TEXT(D37,0)&amp;"–"&amp;TEXT(E37,0)&amp;" %)); riziko by mohlo nastat za určitých okolností"</f>
        <v>malá (6–20 %)); riziko by mohlo nastat za určitých okolností</v>
      </c>
      <c r="C37" s="181">
        <v>0.2</v>
      </c>
      <c r="D37" s="163">
        <v>6</v>
      </c>
      <c r="E37" s="171">
        <v>20</v>
      </c>
    </row>
    <row r="38" spans="1:5" ht="12.75">
      <c r="A38" s="145"/>
      <c r="B38" s="146" t="str">
        <f>"střední ("&amp;TEXT(D38,0)&amp;"–"&amp;TEXT(E38,0)&amp;" %); riziko může nastat"</f>
        <v>střední (21–50 %); riziko může nastat</v>
      </c>
      <c r="C38" s="181">
        <v>0.5</v>
      </c>
      <c r="D38" s="163">
        <v>21</v>
      </c>
      <c r="E38" s="171">
        <v>50</v>
      </c>
    </row>
    <row r="39" spans="1:5" ht="12.75">
      <c r="A39" s="145"/>
      <c r="B39" s="146" t="str">
        <f>"vysoká ("&amp;TEXT(D39,0)&amp;"–"&amp;TEXT(E39,0)&amp;" %); riziko pravděpodobně nastane ve většině případů"</f>
        <v>vysoká (51–80 %); riziko pravděpodobně nastane ve většině případů</v>
      </c>
      <c r="C39" s="181">
        <v>0.8</v>
      </c>
      <c r="D39" s="163">
        <v>51</v>
      </c>
      <c r="E39" s="171">
        <v>80</v>
      </c>
    </row>
    <row r="40" spans="1:5" ht="12.75">
      <c r="A40" s="150"/>
      <c r="B40" s="151" t="str">
        <f>"velmi vysoká ("&amp;TEXT(D40,0)&amp;"–"&amp;TEXT(E40,0)&amp;" %); riziko téměř jistě či dokonce zcela jistě nastane"</f>
        <v>velmi vysoká (81–100 %); riziko téměř jistě či dokonce zcela jistě nastane</v>
      </c>
      <c r="C40" s="182">
        <v>1</v>
      </c>
      <c r="D40" s="164">
        <v>81</v>
      </c>
      <c r="E40" s="172">
        <v>100</v>
      </c>
    </row>
    <row r="41" s="88" customFormat="1" ht="12.75"/>
    <row r="42" spans="1:5" ht="12.75">
      <c r="A42" s="44"/>
      <c r="B42" s="176" t="str">
        <f>Rizika!B20</f>
        <v>Kvalifikovaně odhadněte negativní dopad rizika.</v>
      </c>
      <c r="C42" s="143"/>
      <c r="D42" s="143"/>
      <c r="E42" s="144"/>
    </row>
    <row r="43" spans="1:5" s="71" customFormat="1" ht="12.75">
      <c r="A43" s="158"/>
      <c r="B43" s="159" t="s">
        <v>67</v>
      </c>
      <c r="C43" s="165" t="s">
        <v>53</v>
      </c>
      <c r="D43" s="165" t="s">
        <v>69</v>
      </c>
      <c r="E43" s="166" t="s">
        <v>70</v>
      </c>
    </row>
    <row r="44" spans="1:5" ht="12.75">
      <c r="A44" s="145"/>
      <c r="B44" s="146" t="s">
        <v>44</v>
      </c>
      <c r="C44" s="178" t="str">
        <f>B2</f>
        <v>N/A</v>
      </c>
      <c r="D44" s="146"/>
      <c r="E44" s="45"/>
    </row>
    <row r="45" spans="1:5" ht="12.75">
      <c r="A45" s="145"/>
      <c r="B45" s="146" t="str">
        <f>"velmi malý ("&amp;TEXT(D45,"# ##0")&amp;"–"&amp;TEXT(E45,"# ##0")&amp;" Kč)"</f>
        <v>velmi malý (1–100 000 Kč)</v>
      </c>
      <c r="C45" s="180">
        <f aca="true" t="shared" si="0" ref="C45:C49">E45</f>
        <v>100000</v>
      </c>
      <c r="D45" s="173">
        <v>1</v>
      </c>
      <c r="E45" s="174">
        <v>100000</v>
      </c>
    </row>
    <row r="46" spans="1:5" ht="12.75">
      <c r="A46" s="145"/>
      <c r="B46" s="146" t="str">
        <f>"malý ("&amp;TEXT(D46,"# ##0")&amp;"–"&amp;TEXT(E46,"# ##0")&amp;" Kč)"</f>
        <v>malý (100 001–250 000 Kč)</v>
      </c>
      <c r="C46" s="180">
        <f t="shared" si="0"/>
        <v>250000</v>
      </c>
      <c r="D46" s="173">
        <v>100001</v>
      </c>
      <c r="E46" s="174">
        <v>250000</v>
      </c>
    </row>
    <row r="47" spans="1:5" ht="12.75">
      <c r="A47" s="145"/>
      <c r="B47" s="146" t="str">
        <f>"střední ("&amp;TEXT(D47,"# ##0")&amp;"–"&amp;TEXT(E47,"# ##0")&amp;" Kč)"</f>
        <v>střední (250 001–600 000 Kč)</v>
      </c>
      <c r="C47" s="180">
        <f t="shared" si="0"/>
        <v>600000</v>
      </c>
      <c r="D47" s="173">
        <v>250001</v>
      </c>
      <c r="E47" s="174">
        <v>600000</v>
      </c>
    </row>
    <row r="48" spans="1:5" ht="12.75">
      <c r="A48" s="145"/>
      <c r="B48" s="146" t="str">
        <f>"vysoký ("&amp;TEXT(D48,"# ##0")&amp;"–"&amp;TEXT(E48,"# ##0")&amp;" Kč)"</f>
        <v>vysoký (600 001–1 200 000 Kč)</v>
      </c>
      <c r="C48" s="180">
        <f t="shared" si="0"/>
        <v>1200000</v>
      </c>
      <c r="D48" s="173">
        <v>600001</v>
      </c>
      <c r="E48" s="174">
        <v>1200000</v>
      </c>
    </row>
    <row r="49" spans="1:5" ht="12.75">
      <c r="A49" s="150"/>
      <c r="B49" s="151" t="str">
        <f>"velmi vysoký ("&amp;TEXT(D49,"# ##0")&amp;" Kč nebo více; nejvyšší hodnotitelný negativní dopad je "&amp;TEXT(E49,"# ##0")&amp;" Kč)"</f>
        <v>velmi vysoký (1 200 001 Kč nebo více; nejvyšší hodnotitelný negativní dopad je 1 910 000 Kč)</v>
      </c>
      <c r="C49" s="177">
        <f t="shared" si="0"/>
        <v>1910000</v>
      </c>
      <c r="D49" s="175">
        <v>1200001</v>
      </c>
      <c r="E49" s="200">
        <f>E52</f>
        <v>1910000</v>
      </c>
    </row>
    <row r="50" s="88" customFormat="1" ht="12.75"/>
    <row r="51" spans="1:5" ht="12.75">
      <c r="A51" s="167"/>
      <c r="B51" s="159" t="s">
        <v>90</v>
      </c>
      <c r="C51" s="165" t="s">
        <v>80</v>
      </c>
      <c r="D51" s="199">
        <v>0.3</v>
      </c>
      <c r="E51" s="166" t="s">
        <v>81</v>
      </c>
    </row>
    <row r="52" spans="1:5" s="88" customFormat="1" ht="12.75">
      <c r="A52" s="150"/>
      <c r="B52" s="151"/>
      <c r="C52" s="175">
        <v>6380000</v>
      </c>
      <c r="D52" s="177">
        <f>C52*30%</f>
        <v>1914000</v>
      </c>
      <c r="E52" s="155">
        <f>ROUND(D52,-4)</f>
        <v>1910000</v>
      </c>
    </row>
    <row r="53" s="88" customFormat="1" ht="12.75"/>
    <row r="54" spans="1:5" ht="12.75">
      <c r="A54" s="44"/>
      <c r="B54" s="176" t="str">
        <f>Rizika!E12</f>
        <v>Uveďte povahu a cenu opatření. Pokud uvedete "0", je cena součástí Nabídkové ceny.</v>
      </c>
      <c r="C54" s="143"/>
      <c r="D54" s="143"/>
      <c r="E54" s="144"/>
    </row>
    <row r="55" spans="1:5" s="71" customFormat="1" ht="12.75">
      <c r="A55" s="158"/>
      <c r="B55" s="159" t="s">
        <v>67</v>
      </c>
      <c r="C55" s="159"/>
      <c r="D55" s="159"/>
      <c r="E55" s="160"/>
    </row>
    <row r="56" spans="1:5" ht="12.75">
      <c r="A56" s="145"/>
      <c r="B56" s="146" t="s">
        <v>44</v>
      </c>
      <c r="C56" s="146"/>
      <c r="D56" s="146"/>
      <c r="E56" s="45"/>
    </row>
    <row r="57" spans="1:5" ht="12.75">
      <c r="A57" s="145"/>
      <c r="B57" s="146" t="s">
        <v>91</v>
      </c>
      <c r="C57" s="146"/>
      <c r="D57" s="146"/>
      <c r="E57" s="45"/>
    </row>
    <row r="58" spans="1:5" ht="12.75">
      <c r="A58" s="145"/>
      <c r="B58" s="146" t="s">
        <v>74</v>
      </c>
      <c r="C58" s="146"/>
      <c r="D58" s="146"/>
      <c r="E58" s="45"/>
    </row>
    <row r="59" spans="1:5" ht="12.75">
      <c r="A59" s="150"/>
      <c r="B59" s="151" t="s">
        <v>87</v>
      </c>
      <c r="C59" s="151"/>
      <c r="D59" s="151"/>
      <c r="E59" s="152"/>
    </row>
    <row r="60" s="88" customFormat="1" ht="12.75"/>
    <row r="61" spans="1:5" ht="12.75">
      <c r="A61" s="44"/>
      <c r="B61" s="176" t="str">
        <f>Rizika!E18</f>
        <v>Kvalifikovaně odhadněte pravděpodobnost vzniku rizika po realizaci opatření.</v>
      </c>
      <c r="C61" s="143"/>
      <c r="D61" s="143"/>
      <c r="E61" s="144"/>
    </row>
    <row r="62" spans="1:5" s="71" customFormat="1" ht="12.75">
      <c r="A62" s="158"/>
      <c r="B62" s="159" t="s">
        <v>67</v>
      </c>
      <c r="C62" s="165" t="s">
        <v>53</v>
      </c>
      <c r="D62" s="165" t="s">
        <v>69</v>
      </c>
      <c r="E62" s="166" t="s">
        <v>70</v>
      </c>
    </row>
    <row r="63" spans="1:5" ht="12.75">
      <c r="A63" s="145"/>
      <c r="B63" s="146" t="str">
        <f>B35</f>
        <v>[vyberte]</v>
      </c>
      <c r="C63" s="178" t="str">
        <f>C35</f>
        <v>N/A</v>
      </c>
      <c r="D63" s="146"/>
      <c r="E63" s="45"/>
    </row>
    <row r="64" spans="1:5" ht="12.75">
      <c r="A64" s="145"/>
      <c r="B64" s="146" t="s">
        <v>92</v>
      </c>
      <c r="C64" s="147">
        <v>1</v>
      </c>
      <c r="D64" s="146"/>
      <c r="E64" s="45"/>
    </row>
    <row r="65" spans="1:5" ht="12.75">
      <c r="A65" s="145"/>
      <c r="B65" s="146" t="str">
        <f>"žádná ("&amp;TEXT(E65,0)&amp;" %); riziko nemůže nastat"</f>
        <v>žádná (0 %); riziko nemůže nastat</v>
      </c>
      <c r="C65" s="147">
        <v>0</v>
      </c>
      <c r="D65" s="146"/>
      <c r="E65" s="45">
        <v>0</v>
      </c>
    </row>
    <row r="66" spans="1:5" ht="12.75">
      <c r="A66" s="145"/>
      <c r="B66" s="146" t="str">
        <f>B36</f>
        <v>velmi malá (1–5 %); riziko by mohlo nastat pouze za zcela výjimečných okolností</v>
      </c>
      <c r="C66" s="147">
        <f>C36</f>
        <v>0.05</v>
      </c>
      <c r="D66" s="146">
        <f>D36</f>
        <v>1</v>
      </c>
      <c r="E66" s="45">
        <f>E36</f>
        <v>5</v>
      </c>
    </row>
    <row r="67" spans="1:5" ht="12.75">
      <c r="A67" s="145"/>
      <c r="B67" s="146" t="str">
        <f aca="true" t="shared" si="1" ref="B67:E67">B37</f>
        <v>malá (6–20 %)); riziko by mohlo nastat za určitých okolností</v>
      </c>
      <c r="C67" s="147">
        <f t="shared" si="1"/>
        <v>0.2</v>
      </c>
      <c r="D67" s="146">
        <f t="shared" si="1"/>
        <v>6</v>
      </c>
      <c r="E67" s="45">
        <f t="shared" si="1"/>
        <v>20</v>
      </c>
    </row>
    <row r="68" spans="1:5" ht="12.75">
      <c r="A68" s="145"/>
      <c r="B68" s="146" t="str">
        <f aca="true" t="shared" si="2" ref="B68:E68">B38</f>
        <v>střední (21–50 %); riziko může nastat</v>
      </c>
      <c r="C68" s="147">
        <f t="shared" si="2"/>
        <v>0.5</v>
      </c>
      <c r="D68" s="146">
        <f t="shared" si="2"/>
        <v>21</v>
      </c>
      <c r="E68" s="45">
        <f t="shared" si="2"/>
        <v>50</v>
      </c>
    </row>
    <row r="69" spans="1:5" ht="12.75">
      <c r="A69" s="145"/>
      <c r="B69" s="146" t="str">
        <f aca="true" t="shared" si="3" ref="B69:E69">B39</f>
        <v>vysoká (51–80 %); riziko pravděpodobně nastane ve většině případů</v>
      </c>
      <c r="C69" s="147">
        <f t="shared" si="3"/>
        <v>0.8</v>
      </c>
      <c r="D69" s="146">
        <f t="shared" si="3"/>
        <v>51</v>
      </c>
      <c r="E69" s="45">
        <f t="shared" si="3"/>
        <v>80</v>
      </c>
    </row>
    <row r="70" spans="1:5" ht="12.75">
      <c r="A70" s="150"/>
      <c r="B70" s="151" t="str">
        <f aca="true" t="shared" si="4" ref="B70:E70">B40</f>
        <v>velmi vysoká (81–100 %); riziko téměř jistě či dokonce zcela jistě nastane</v>
      </c>
      <c r="C70" s="153">
        <f t="shared" si="4"/>
        <v>1</v>
      </c>
      <c r="D70" s="151">
        <f t="shared" si="4"/>
        <v>81</v>
      </c>
      <c r="E70" s="152">
        <f t="shared" si="4"/>
        <v>100</v>
      </c>
    </row>
    <row r="71" s="88" customFormat="1" ht="12.75"/>
    <row r="72" spans="1:5" ht="12.75">
      <c r="A72" s="44"/>
      <c r="B72" s="176" t="str">
        <f>Rizika!E20</f>
        <v>Kvalifikovaně odhadněte negativní dopad rizika po realizaci opatření.</v>
      </c>
      <c r="C72" s="143"/>
      <c r="D72" s="143"/>
      <c r="E72" s="144"/>
    </row>
    <row r="73" spans="1:5" s="71" customFormat="1" ht="12.75">
      <c r="A73" s="158"/>
      <c r="B73" s="159" t="s">
        <v>67</v>
      </c>
      <c r="C73" s="165" t="s">
        <v>53</v>
      </c>
      <c r="D73" s="165" t="s">
        <v>69</v>
      </c>
      <c r="E73" s="166" t="s">
        <v>70</v>
      </c>
    </row>
    <row r="74" spans="1:5" ht="12.75">
      <c r="A74" s="145"/>
      <c r="B74" s="146" t="str">
        <f>B44</f>
        <v>[vyberte]</v>
      </c>
      <c r="C74" s="178" t="str">
        <f>C44</f>
        <v>N/A</v>
      </c>
      <c r="D74" s="146"/>
      <c r="E74" s="45"/>
    </row>
    <row r="75" spans="1:5" ht="12.75">
      <c r="A75" s="145"/>
      <c r="B75" s="146" t="str">
        <f>"žádný ("&amp;TEXT(E75,"# ##0")&amp;" Kč)"</f>
        <v>žádný (0 Kč)</v>
      </c>
      <c r="C75" s="148">
        <f>E75</f>
        <v>0</v>
      </c>
      <c r="D75" s="148"/>
      <c r="E75" s="149">
        <v>0</v>
      </c>
    </row>
    <row r="76" spans="1:5" ht="12.75">
      <c r="A76" s="145"/>
      <c r="B76" s="146" t="str">
        <f>B45</f>
        <v>velmi malý (1–100 000 Kč)</v>
      </c>
      <c r="C76" s="148">
        <f aca="true" t="shared" si="5" ref="C76:E76">C45</f>
        <v>100000</v>
      </c>
      <c r="D76" s="148">
        <f t="shared" si="5"/>
        <v>1</v>
      </c>
      <c r="E76" s="149">
        <f t="shared" si="5"/>
        <v>100000</v>
      </c>
    </row>
    <row r="77" spans="1:5" ht="12.75">
      <c r="A77" s="145"/>
      <c r="B77" s="146" t="str">
        <f aca="true" t="shared" si="6" ref="B77:B80">B46</f>
        <v>malý (100 001–250 000 Kč)</v>
      </c>
      <c r="C77" s="148">
        <f aca="true" t="shared" si="7" ref="C77:E77">C46</f>
        <v>250000</v>
      </c>
      <c r="D77" s="148">
        <f t="shared" si="7"/>
        <v>100001</v>
      </c>
      <c r="E77" s="149">
        <f t="shared" si="7"/>
        <v>250000</v>
      </c>
    </row>
    <row r="78" spans="1:5" ht="12.75">
      <c r="A78" s="145"/>
      <c r="B78" s="146" t="str">
        <f t="shared" si="6"/>
        <v>střední (250 001–600 000 Kč)</v>
      </c>
      <c r="C78" s="148">
        <f aca="true" t="shared" si="8" ref="C78:E78">C47</f>
        <v>600000</v>
      </c>
      <c r="D78" s="148">
        <f t="shared" si="8"/>
        <v>250001</v>
      </c>
      <c r="E78" s="149">
        <f t="shared" si="8"/>
        <v>600000</v>
      </c>
    </row>
    <row r="79" spans="1:5" ht="12.75">
      <c r="A79" s="145"/>
      <c r="B79" s="146" t="str">
        <f t="shared" si="6"/>
        <v>vysoký (600 001–1 200 000 Kč)</v>
      </c>
      <c r="C79" s="148">
        <f aca="true" t="shared" si="9" ref="C79:E79">C48</f>
        <v>1200000</v>
      </c>
      <c r="D79" s="148">
        <f t="shared" si="9"/>
        <v>600001</v>
      </c>
      <c r="E79" s="149">
        <f t="shared" si="9"/>
        <v>1200000</v>
      </c>
    </row>
    <row r="80" spans="1:5" ht="12.75">
      <c r="A80" s="150"/>
      <c r="B80" s="151" t="str">
        <f t="shared" si="6"/>
        <v>velmi vysoký (1 200 001 Kč nebo více; nejvyšší hodnotitelný negativní dopad je 1 910 000 Kč)</v>
      </c>
      <c r="C80" s="154">
        <f aca="true" t="shared" si="10" ref="C80:E80">C49</f>
        <v>1910000</v>
      </c>
      <c r="D80" s="154">
        <f t="shared" si="10"/>
        <v>1200001</v>
      </c>
      <c r="E80" s="155">
        <f t="shared" si="10"/>
        <v>1910000</v>
      </c>
    </row>
    <row r="81" s="88" customFormat="1" ht="12.75"/>
    <row r="82" spans="1:5" ht="12.75">
      <c r="A82" s="156" t="s">
        <v>68</v>
      </c>
      <c r="B82" s="157"/>
      <c r="C82" s="157"/>
      <c r="D82" s="157"/>
      <c r="E82" s="157"/>
    </row>
    <row r="83" spans="1:5" ht="12.75">
      <c r="A83" s="167"/>
      <c r="B83" s="168"/>
      <c r="C83" s="165" t="s">
        <v>82</v>
      </c>
      <c r="D83" s="165"/>
      <c r="E83" s="166"/>
    </row>
    <row r="84" spans="1:5" ht="12.75">
      <c r="A84" s="145"/>
      <c r="B84" s="169" t="s">
        <v>37</v>
      </c>
      <c r="C84" s="163">
        <v>900</v>
      </c>
      <c r="D84" s="146"/>
      <c r="E84" s="45"/>
    </row>
    <row r="85" spans="1:5" ht="12.75">
      <c r="A85" s="145"/>
      <c r="B85" s="169" t="s">
        <v>41</v>
      </c>
      <c r="C85" s="163">
        <v>900</v>
      </c>
      <c r="D85" s="146"/>
      <c r="E85" s="45"/>
    </row>
    <row r="86" spans="1:5" ht="12.75">
      <c r="A86" s="150"/>
      <c r="B86" s="170" t="s">
        <v>56</v>
      </c>
      <c r="C86" s="164">
        <v>900</v>
      </c>
      <c r="D86" s="151"/>
      <c r="E86" s="152"/>
    </row>
    <row r="87" s="88" customFormat="1" ht="12.75"/>
    <row r="88" spans="1:5" ht="12.75">
      <c r="A88" s="156" t="s">
        <v>52</v>
      </c>
      <c r="B88" s="157"/>
      <c r="C88" s="157"/>
      <c r="D88" s="157"/>
      <c r="E88" s="157"/>
    </row>
    <row r="89" spans="1:5" ht="12.75">
      <c r="A89" s="145"/>
      <c r="B89" s="146" t="s">
        <v>44</v>
      </c>
      <c r="C89" s="146"/>
      <c r="D89" s="146"/>
      <c r="E89" s="45"/>
    </row>
    <row r="90" spans="1:5" ht="12.75">
      <c r="A90" s="150"/>
      <c r="B90" s="151" t="s">
        <v>45</v>
      </c>
      <c r="C90" s="151"/>
      <c r="D90" s="151"/>
      <c r="E90" s="152"/>
    </row>
  </sheetData>
  <sheetProtection algorithmName="SHA-512" hashValue="doODAyyxv6/VyJmpUOFNkqt7G89kvTvsoKteYh/HF5d6giuxDN4tqKwmqKwayzKpeter8um8Y3fP7/4+4dHuyg==" saltValue="q8LtWQG7a0FnpYfguc+0jA==" spinCount="100000" sheet="1" objects="1" scenarios="1"/>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9F19A39B4A0D046ACE069055E6689DA" ma:contentTypeVersion="4" ma:contentTypeDescription="Vytvoří nový dokument" ma:contentTypeScope="" ma:versionID="bd1d83cd6d418ded84002d151616a1c7">
  <xsd:schema xmlns:xsd="http://www.w3.org/2001/XMLSchema" xmlns:xs="http://www.w3.org/2001/XMLSchema" xmlns:p="http://schemas.microsoft.com/office/2006/metadata/properties" xmlns:ns2="66c94b69-4872-4637-853e-c2aac2e97592" targetNamespace="http://schemas.microsoft.com/office/2006/metadata/properties" ma:root="true" ma:fieldsID="9a70ce342b93e50564286397135ec774" ns2:_="">
    <xsd:import namespace="66c94b69-4872-4637-853e-c2aac2e9759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94b69-4872-4637-853e-c2aac2e97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66c94b69-4872-4637-853e-c2aac2e97592" xsi:nil="true"/>
  </documentManagement>
</p:properties>
</file>

<file path=customXml/itemProps1.xml><?xml version="1.0" encoding="utf-8"?>
<ds:datastoreItem xmlns:ds="http://schemas.openxmlformats.org/officeDocument/2006/customXml" ds:itemID="{15543B5B-9F0A-455A-80C3-5F04B2995DDF}">
  <ds:schemaRefs>
    <ds:schemaRef ds:uri="http://schemas.microsoft.com/sharepoint/v3/contenttype/forms"/>
  </ds:schemaRefs>
</ds:datastoreItem>
</file>

<file path=customXml/itemProps2.xml><?xml version="1.0" encoding="utf-8"?>
<ds:datastoreItem xmlns:ds="http://schemas.openxmlformats.org/officeDocument/2006/customXml" ds:itemID="{0AFB5D63-8672-4545-B81D-2F4857BFC8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94b69-4872-4637-853e-c2aac2e97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9AE129-39F5-4D1F-B019-56E1D7BA8F74}">
  <ds:schemaRefs>
    <ds:schemaRef ds:uri="http://schemas.microsoft.com/office/2006/documentManagement/types"/>
    <ds:schemaRef ds:uri="http://purl.org/dc/dcmitype/"/>
    <ds:schemaRef ds:uri="http://www.w3.org/XML/1998/namespace"/>
    <ds:schemaRef ds:uri="http://schemas.microsoft.com/office/2006/metadata/properties"/>
    <ds:schemaRef ds:uri="http://purl.org/dc/elements/1.1/"/>
    <ds:schemaRef ds:uri="http://purl.org/dc/terms/"/>
    <ds:schemaRef ds:uri="66c94b69-4872-4637-853e-c2aac2e97592"/>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4E</dc:creator>
  <cp:keywords/>
  <dc:description/>
  <cp:lastModifiedBy>Petr Jelinek</cp:lastModifiedBy>
  <dcterms:created xsi:type="dcterms:W3CDTF">2021-10-18T11:32:55Z</dcterms:created>
  <dcterms:modified xsi:type="dcterms:W3CDTF">2022-10-02T12:35:33Z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0x01010059F19A39B4A0D046ACE069055E6689DA</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Order">
    <vt:r8>3610400</vt:r8>
  </property>
</Properties>
</file>