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4econsult.sharepoint.com/sites/TeiresisMUTIS/Sdilene dokumenty/General/01_Zadavaci_dokumentace/"/>
    </mc:Choice>
  </mc:AlternateContent>
  <xr:revisionPtr revIDLastSave="3761" documentId="13_ncr:1_{4180AC8F-2E8C-4918-AE60-727F9701A8E0}" xr6:coauthVersionLast="47" xr6:coauthVersionMax="47" xr10:uidLastSave="{80B3E692-BE40-43A7-B2E0-B58E4ACF966F}"/>
  <workbookProtection workbookAlgorithmName="SHA-512" workbookHashValue="u0n1hl7ZaDCipOgSjJNxIUhZzkhfavmbsILZSsRN4J2N0GeHoZydtA3YfgFE/hKwXzOP4b7ek2p6v3PhvSdapA==" workbookSaltValue="KHPvHJZMyzWRGUuNPpJm5Q==" workbookSpinCount="100000" lockStructure="1"/>
  <bookViews>
    <workbookView xWindow="-120" yWindow="-120" windowWidth="29040" windowHeight="15840" tabRatio="832" xr2:uid="{75DD671E-62C2-428E-A685-EE25CA56E50A}"/>
  </bookViews>
  <sheets>
    <sheet name="titulní strana" sheetId="11" r:id="rId1"/>
    <sheet name="identifikace dodavatele (1)" sheetId="2" r:id="rId2"/>
    <sheet name="identifikace dodavatele (&gt;1)" sheetId="14" r:id="rId3"/>
    <sheet name="Odborná úroveň" sheetId="37" r:id="rId4"/>
    <sheet name="Rizika" sheetId="38" r:id="rId5"/>
    <sheet name="Pokročilé řešení" sheetId="39" r:id="rId6"/>
    <sheet name="zdroj dat" sheetId="1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9" l="1"/>
  <c r="C45" i="17"/>
  <c r="B49" i="17"/>
  <c r="B80" i="17" s="1"/>
  <c r="F69" i="38"/>
  <c r="C69" i="38"/>
  <c r="F67" i="38"/>
  <c r="C67" i="38"/>
  <c r="B65" i="38"/>
  <c r="B64" i="38"/>
  <c r="B63" i="38"/>
  <c r="I59" i="38"/>
  <c r="J59" i="38" s="1"/>
  <c r="F59" i="38"/>
  <c r="G59" i="38" s="1"/>
  <c r="C59" i="38"/>
  <c r="D59" i="38" s="1"/>
  <c r="B41" i="38"/>
  <c r="B40" i="38"/>
  <c r="B39" i="38"/>
  <c r="B17" i="38"/>
  <c r="B16" i="38"/>
  <c r="B15" i="38"/>
  <c r="F45" i="38"/>
  <c r="C45" i="38"/>
  <c r="F43" i="38"/>
  <c r="C43" i="38"/>
  <c r="I35" i="38"/>
  <c r="J35" i="38" s="1"/>
  <c r="F35" i="38"/>
  <c r="G35" i="38" s="1"/>
  <c r="C35" i="38"/>
  <c r="D35" i="38" s="1"/>
  <c r="B30" i="37"/>
  <c r="A29" i="37"/>
  <c r="I39" i="37"/>
  <c r="J39" i="37" s="1"/>
  <c r="F39" i="37"/>
  <c r="G39" i="37" s="1"/>
  <c r="C39" i="37"/>
  <c r="D39" i="37" s="1"/>
  <c r="B42" i="17"/>
  <c r="B33" i="17"/>
  <c r="B72" i="17"/>
  <c r="B61" i="17"/>
  <c r="B54" i="17"/>
  <c r="A1" i="39"/>
  <c r="A1" i="38"/>
  <c r="A1" i="37"/>
  <c r="A1" i="14"/>
  <c r="A1" i="2"/>
  <c r="E49" i="17"/>
  <c r="E80" i="17" s="1"/>
  <c r="E52" i="17"/>
  <c r="D52" i="17"/>
  <c r="C75" i="17"/>
  <c r="B74" i="17"/>
  <c r="B63" i="17"/>
  <c r="C44" i="17"/>
  <c r="C74" i="17" s="1"/>
  <c r="C35" i="17"/>
  <c r="C63" i="17" s="1"/>
  <c r="F19" i="38"/>
  <c r="D76" i="17"/>
  <c r="E76" i="17"/>
  <c r="D77" i="17"/>
  <c r="E77" i="17"/>
  <c r="D78" i="17"/>
  <c r="E78" i="17"/>
  <c r="D79" i="17"/>
  <c r="E79" i="17"/>
  <c r="D80" i="17"/>
  <c r="B75" i="17"/>
  <c r="C66" i="17"/>
  <c r="C67" i="17"/>
  <c r="D67" i="17"/>
  <c r="E67" i="17"/>
  <c r="C68" i="17"/>
  <c r="D68" i="17"/>
  <c r="E68" i="17"/>
  <c r="C69" i="17"/>
  <c r="D69" i="17"/>
  <c r="E69" i="17"/>
  <c r="C70" i="17"/>
  <c r="D70" i="17"/>
  <c r="E70" i="17"/>
  <c r="D66" i="17"/>
  <c r="E66" i="17"/>
  <c r="B65" i="17"/>
  <c r="B31" i="17"/>
  <c r="B30" i="17"/>
  <c r="B29" i="17"/>
  <c r="B25" i="17"/>
  <c r="B24" i="17"/>
  <c r="B23" i="17"/>
  <c r="C76" i="17"/>
  <c r="C46" i="17"/>
  <c r="C77" i="17" s="1"/>
  <c r="C47" i="17"/>
  <c r="C78" i="17" s="1"/>
  <c r="C48" i="17"/>
  <c r="C79" i="17" s="1"/>
  <c r="B48" i="17"/>
  <c r="B79" i="17" s="1"/>
  <c r="B47" i="17"/>
  <c r="B78" i="17" s="1"/>
  <c r="B46" i="17"/>
  <c r="B77" i="17" s="1"/>
  <c r="B45" i="17"/>
  <c r="B76" i="17" s="1"/>
  <c r="B40" i="17"/>
  <c r="B70" i="17" s="1"/>
  <c r="B39" i="17"/>
  <c r="B69" i="17" s="1"/>
  <c r="B38" i="17"/>
  <c r="B68" i="17" s="1"/>
  <c r="B37" i="17"/>
  <c r="B67" i="17" s="1"/>
  <c r="B36" i="17"/>
  <c r="B66" i="17" s="1"/>
  <c r="F71" i="38" l="1"/>
  <c r="C71" i="38"/>
  <c r="C47" i="38"/>
  <c r="F47" i="38"/>
  <c r="F21" i="38"/>
  <c r="F23" i="38" s="1"/>
  <c r="C49" i="17"/>
  <c r="C80" i="17" s="1"/>
  <c r="B18" i="37"/>
  <c r="B6" i="37"/>
  <c r="F50" i="38" l="1"/>
  <c r="F73" i="38"/>
  <c r="F74" i="38" s="1"/>
  <c r="F49" i="38"/>
  <c r="C17" i="39"/>
  <c r="D17" i="39" s="1"/>
  <c r="I15" i="39"/>
  <c r="J15" i="39" s="1"/>
  <c r="F15" i="39"/>
  <c r="G15" i="39" s="1"/>
  <c r="C15" i="39"/>
  <c r="D15" i="39" s="1"/>
  <c r="A5" i="39"/>
  <c r="C21" i="38"/>
  <c r="C19" i="38"/>
  <c r="F11" i="38"/>
  <c r="G11" i="38" s="1"/>
  <c r="A5" i="37"/>
  <c r="A17" i="37"/>
  <c r="I11" i="38"/>
  <c r="J11" i="38" s="1"/>
  <c r="C11" i="38"/>
  <c r="D11" i="38" s="1"/>
  <c r="I27" i="37"/>
  <c r="J27" i="37" s="1"/>
  <c r="F27" i="37"/>
  <c r="G27" i="37" s="1"/>
  <c r="C27" i="37"/>
  <c r="D27" i="37" s="1"/>
  <c r="C23" i="38" l="1"/>
  <c r="I15" i="37"/>
  <c r="J15" i="37" s="1"/>
  <c r="F15" i="37"/>
  <c r="G15" i="37" s="1"/>
  <c r="C15" i="37"/>
  <c r="D15" i="37" s="1"/>
  <c r="F25" i="38" l="1"/>
  <c r="F26" i="38"/>
  <c r="F75" i="38" l="1"/>
  <c r="F51" i="38"/>
  <c r="F27" i="38"/>
</calcChain>
</file>

<file path=xl/sharedStrings.xml><?xml version="1.0" encoding="utf-8"?>
<sst xmlns="http://schemas.openxmlformats.org/spreadsheetml/2006/main" count="501" uniqueCount="186">
  <si>
    <t>Veškeré další dokumenty tvořící Smlouvu se stanou součástí Smlouvy ve znění obsaženém v zadávací dokumentaci doplněném Zadavatelem v souladu s nabídkou vybraného dodavatele.</t>
  </si>
  <si>
    <t>OBECNÉ POKYNY K VYPLNĚNÍ</t>
  </si>
  <si>
    <r>
      <t xml:space="preserve">Dodavatel musí na každém listu vyplnit </t>
    </r>
    <r>
      <rPr>
        <b/>
        <i/>
        <sz val="10"/>
        <color theme="1"/>
        <rFont val="Arial"/>
        <family val="2"/>
        <charset val="238"/>
      </rPr>
      <t>všechny modře podbarvené buňky</t>
    </r>
    <r>
      <rPr>
        <i/>
        <sz val="10"/>
        <color theme="1"/>
        <rFont val="Arial"/>
        <family val="2"/>
        <charset val="238"/>
      </rPr>
      <t>, pokud není výslovně stanoveno jinak.</t>
    </r>
  </si>
  <si>
    <t>Dodavatel nesmí upravovat jiné než modře podbarvené buňky, pokud není výslovně stanoveno jinak.</t>
  </si>
  <si>
    <t>název</t>
  </si>
  <si>
    <t>sídlo</t>
  </si>
  <si>
    <t>IČO</t>
  </si>
  <si>
    <t>KONTAKT PRO ÚČELY ŘÍZENÍ</t>
  </si>
  <si>
    <t>kontaktní osoba</t>
  </si>
  <si>
    <t>telefon</t>
  </si>
  <si>
    <t>e-mail</t>
  </si>
  <si>
    <t>DALŠÍ POKYNY K VYPLNĚNÍ</t>
  </si>
  <si>
    <t>Pokud se jedná o společnou nabídku více dodavatelů, dodavatelé tento list nevyplňují.</t>
  </si>
  <si>
    <t>[doplňte označení dodavatele; např. Společník 1]</t>
  </si>
  <si>
    <t>[doplňte označení dodavatele; např. Společník 2]</t>
  </si>
  <si>
    <t xml:space="preserve"> </t>
  </si>
  <si>
    <t>[doplňte označení dodavatele; např. Společník 3]</t>
  </si>
  <si>
    <t>jméno a příjmení kontaktní osoby</t>
  </si>
  <si>
    <t>Dodavatelé na žádost Zadavatele předloží doklad, ze kterého jednoznačně vyplývá uvedená skutečnost, např. smlouvu o společnosti.</t>
  </si>
  <si>
    <t>Pokud se jedná o nabídku jednoho dodavatele, dodavatel tento list nevyplňuje.</t>
  </si>
  <si>
    <t>Pokud je počet dodavatelů podávajících společnou nabídku menší než 3, dodavatelé mohou dotčené řádky odstranit.</t>
  </si>
  <si>
    <t>Pokud je počet dodavatelů podávajících společnou nabídku větší než 3, dodavatelé mohou kopírovat dotčené řádky podle potřeby.</t>
  </si>
  <si>
    <t>Kč bez DPH</t>
  </si>
  <si>
    <t>2</t>
  </si>
  <si>
    <t>3</t>
  </si>
  <si>
    <t>[vyberte z rozevíracího seznamu]</t>
  </si>
  <si>
    <t>ano</t>
  </si>
  <si>
    <t>IDENTIFIKACE DODAVATELE (JEDEN DODAVATEL PODÁVAJÍCÍ NABÍDKU)</t>
  </si>
  <si>
    <t>dodavatel je malý či střední podnik</t>
  </si>
  <si>
    <t>IDENTIFIKACE DODAVATELE (VÍCE DODAVATELŮ PODÁVAJÍCÍCH SPOLEČNOU NABÍDKU)</t>
  </si>
  <si>
    <t>FORMULÁŘ NABÍDKY</t>
  </si>
  <si>
    <t>ÚČEL A FORMA FORMULÁŘE NABÍDKY</t>
  </si>
  <si>
    <t>Dodavatel musí podat nabídku a prokázat splnění zadávacích podmínek předložením Formuláře nabídky zpracovaného v souladu s touto předlohou.</t>
  </si>
  <si>
    <t>Ve Formuláři nabídky jsou použity rovněž definice z ust. 1.1 [Definice] dokumentu nadepsaného „Zadávací dokumentace“.</t>
  </si>
  <si>
    <t>Dodavatel může předložit Formulář nabídky bez podpisu. Jeho autenticita a neporušitelnost bude zajištěna použitím elektronického nástroje.</t>
  </si>
  <si>
    <t>Z důvodu usnadnění hodnocení nabídek a posouzení podmínek účasti Zadavatel doporučuje, aby účastník předložil Formulář nabídky ve formátu *.xlsx.</t>
  </si>
  <si>
    <t>HODNOCENÍ - ODBORNÁ ÚROVEŇ</t>
  </si>
  <si>
    <t>CO NÁM NABÍZÍTE?</t>
  </si>
  <si>
    <t>počet znaků</t>
  </si>
  <si>
    <t>Odborná úroveň</t>
  </si>
  <si>
    <t>zbývá znaků</t>
  </si>
  <si>
    <t>CO NÁM TO PŘINESE - V ČÍSLECH?</t>
  </si>
  <si>
    <t>DOKAŽTE, ŽE TO FUNGUJE - V ČÍSLECH!</t>
  </si>
  <si>
    <t>TVRZENÍ</t>
  </si>
  <si>
    <t>[vyberte]</t>
  </si>
  <si>
    <t>✔</t>
  </si>
  <si>
    <t>?</t>
  </si>
  <si>
    <r>
      <t xml:space="preserve">Do počtu znaků se </t>
    </r>
    <r>
      <rPr>
        <b/>
        <i/>
        <sz val="10"/>
        <color theme="1"/>
        <rFont val="Arial"/>
        <family val="2"/>
        <charset val="238"/>
      </rPr>
      <t>nezapočítává</t>
    </r>
    <r>
      <rPr>
        <i/>
        <sz val="10"/>
        <color theme="1"/>
        <rFont val="Arial"/>
        <family val="2"/>
        <charset val="238"/>
      </rPr>
      <t xml:space="preserve"> počet </t>
    </r>
    <r>
      <rPr>
        <b/>
        <i/>
        <sz val="10"/>
        <color theme="1"/>
        <rFont val="Arial"/>
        <family val="2"/>
        <charset val="238"/>
      </rPr>
      <t>odsazení</t>
    </r>
    <r>
      <rPr>
        <i/>
        <sz val="10"/>
        <color theme="1"/>
        <rFont val="Arial"/>
        <family val="2"/>
        <charset val="238"/>
      </rPr>
      <t xml:space="preserve"> odstavců (Alt+Enter).</t>
    </r>
  </si>
  <si>
    <t>HODNOCENÍ - RIZIKA</t>
  </si>
  <si>
    <t>RIZIKO</t>
  </si>
  <si>
    <t>Rizika</t>
  </si>
  <si>
    <r>
      <rPr>
        <b/>
        <i/>
        <sz val="10"/>
        <color theme="1"/>
        <rFont val="Arial"/>
        <family val="2"/>
        <charset val="238"/>
      </rPr>
      <t>Výsledek samokontroly</t>
    </r>
    <r>
      <rPr>
        <i/>
        <sz val="10"/>
        <color theme="1"/>
        <rFont val="Arial"/>
        <family val="2"/>
        <charset val="238"/>
      </rPr>
      <t xml:space="preserve"> je pro zadavatele </t>
    </r>
    <r>
      <rPr>
        <b/>
        <i/>
        <sz val="10"/>
        <color theme="1"/>
        <rFont val="Arial"/>
        <family val="2"/>
        <charset val="238"/>
      </rPr>
      <t>nezávazný</t>
    </r>
    <r>
      <rPr>
        <i/>
        <sz val="10"/>
        <color theme="1"/>
        <rFont val="Arial"/>
        <family val="2"/>
        <charset val="238"/>
      </rPr>
      <t xml:space="preserve"> a </t>
    </r>
    <r>
      <rPr>
        <b/>
        <i/>
        <sz val="10"/>
        <color theme="1"/>
        <rFont val="Arial"/>
        <family val="2"/>
        <charset val="238"/>
      </rPr>
      <t>nemůže ovlivnit výsledek</t>
    </r>
    <r>
      <rPr>
        <i/>
        <sz val="10"/>
        <color theme="1"/>
        <rFont val="Arial"/>
        <family val="2"/>
        <charset val="238"/>
      </rPr>
      <t xml:space="preserve"> hodnocení nabídek.</t>
    </r>
  </si>
  <si>
    <t>Tickbox (Samokontrola / Rizika - Vztah rizika k zakázce)</t>
  </si>
  <si>
    <t>hodnota</t>
  </si>
  <si>
    <t>HODNOCENÍ - POKROČILÉ ŘEŠENÍ</t>
  </si>
  <si>
    <t>POKROČILÉ ŘEŠENÍ</t>
  </si>
  <si>
    <t>CO TO VYLEPŠUJE?</t>
  </si>
  <si>
    <r>
      <t xml:space="preserve">Popište, v čem je </t>
    </r>
    <r>
      <rPr>
        <b/>
        <i/>
        <sz val="10"/>
        <rFont val="Arial"/>
        <family val="2"/>
        <charset val="238"/>
      </rPr>
      <t>Základní řešení</t>
    </r>
    <r>
      <rPr>
        <i/>
        <sz val="10"/>
        <rFont val="Arial"/>
        <family val="2"/>
        <charset val="238"/>
      </rPr>
      <t xml:space="preserve"> (Minimální požadavky) </t>
    </r>
    <r>
      <rPr>
        <b/>
        <i/>
        <sz val="10"/>
        <rFont val="Arial"/>
        <family val="2"/>
        <charset val="238"/>
      </rPr>
      <t>vylepšeno</t>
    </r>
    <r>
      <rPr>
        <i/>
        <sz val="10"/>
        <rFont val="Arial"/>
        <family val="2"/>
        <charset val="238"/>
      </rPr>
      <t>?</t>
    </r>
  </si>
  <si>
    <r>
      <t xml:space="preserve">Uveďte </t>
    </r>
    <r>
      <rPr>
        <b/>
        <i/>
        <sz val="10"/>
        <rFont val="Arial"/>
        <family val="2"/>
        <charset val="238"/>
      </rPr>
      <t>cenu Pokročilého řešení</t>
    </r>
    <r>
      <rPr>
        <i/>
        <sz val="10"/>
        <rFont val="Arial"/>
        <family val="2"/>
        <charset val="238"/>
      </rPr>
      <t xml:space="preserve">. V případě </t>
    </r>
    <r>
      <rPr>
        <b/>
        <i/>
        <sz val="10"/>
        <rFont val="Arial"/>
        <family val="2"/>
        <charset val="238"/>
      </rPr>
      <t>více Vylepšení</t>
    </r>
    <r>
      <rPr>
        <i/>
        <sz val="10"/>
        <rFont val="Arial"/>
        <family val="2"/>
        <charset val="238"/>
      </rPr>
      <t xml:space="preserve">, uveďte cenu </t>
    </r>
    <r>
      <rPr>
        <b/>
        <i/>
        <sz val="10"/>
        <rFont val="Arial"/>
        <family val="2"/>
        <charset val="238"/>
      </rPr>
      <t>každého Vylepšení</t>
    </r>
    <r>
      <rPr>
        <i/>
        <sz val="10"/>
        <rFont val="Arial"/>
        <family val="2"/>
        <charset val="238"/>
      </rPr>
      <t>.</t>
    </r>
  </si>
  <si>
    <t>kvalita plnění zakázky</t>
  </si>
  <si>
    <t>čas plnění zakázky</t>
  </si>
  <si>
    <r>
      <t xml:space="preserve">Popište </t>
    </r>
    <r>
      <rPr>
        <b/>
        <i/>
        <sz val="10"/>
        <rFont val="Arial"/>
        <family val="2"/>
        <charset val="238"/>
      </rPr>
      <t xml:space="preserve">riziko na straně zadavatele </t>
    </r>
    <r>
      <rPr>
        <i/>
        <sz val="10"/>
        <rFont val="Arial"/>
        <family val="2"/>
        <charset val="238"/>
      </rPr>
      <t>(tedy nikoli riziko na Vaší straně), které jste identifikovali.</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</si>
  <si>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</si>
  <si>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</si>
  <si>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 po realizaci</t>
    </r>
    <r>
      <rPr>
        <b/>
        <i/>
        <sz val="10"/>
        <rFont val="Arial"/>
        <family val="2"/>
        <charset val="238"/>
      </rPr>
      <t xml:space="preserve"> opatření</t>
    </r>
    <r>
      <rPr>
        <i/>
        <sz val="10"/>
        <rFont val="Arial"/>
        <family val="2"/>
        <charset val="238"/>
      </rPr>
      <t>.</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</si>
  <si>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 po realizaci</t>
    </r>
    <r>
      <rPr>
        <b/>
        <i/>
        <sz val="10"/>
        <rFont val="Arial"/>
        <family val="2"/>
        <charset val="238"/>
      </rPr>
      <t xml:space="preserve"> opatření</t>
    </r>
    <r>
      <rPr>
        <i/>
        <sz val="10"/>
        <rFont val="Arial"/>
        <family val="2"/>
        <charset val="238"/>
      </rPr>
      <t>.</t>
    </r>
  </si>
  <si>
    <r>
      <t xml:space="preserve">Popište </t>
    </r>
    <r>
      <rPr>
        <b/>
        <i/>
        <sz val="10"/>
        <rFont val="Arial"/>
        <family val="2"/>
        <charset val="238"/>
      </rPr>
      <t>opatření</t>
    </r>
    <r>
      <rPr>
        <i/>
        <sz val="10"/>
        <rFont val="Arial"/>
        <family val="2"/>
        <charset val="238"/>
      </rPr>
      <t xml:space="preserve">, které jste </t>
    </r>
    <r>
      <rPr>
        <b/>
        <i/>
        <sz val="10"/>
        <rFont val="Arial"/>
        <family val="2"/>
        <charset val="238"/>
      </rPr>
      <t>připraveni</t>
    </r>
    <r>
      <rPr>
        <i/>
        <sz val="10"/>
        <rFont val="Arial"/>
        <family val="2"/>
        <charset val="238"/>
      </rPr>
      <t xml:space="preserve"> provést či jinak zajistit jeho provedení.</t>
    </r>
  </si>
  <si>
    <t>možnost</t>
  </si>
  <si>
    <t>Pokročilé řešení</t>
  </si>
  <si>
    <t>min.</t>
  </si>
  <si>
    <t>max.</t>
  </si>
  <si>
    <t>N/A</t>
  </si>
  <si>
    <t>počet
znaků</t>
  </si>
  <si>
    <r>
      <t xml:space="preserve">Uveďte </t>
    </r>
    <r>
      <rPr>
        <b/>
        <i/>
        <sz val="10"/>
        <rFont val="Arial"/>
        <family val="2"/>
        <charset val="238"/>
      </rPr>
      <t xml:space="preserve">povahu </t>
    </r>
    <r>
      <rPr>
        <i/>
        <sz val="10"/>
        <rFont val="Arial"/>
        <family val="2"/>
        <charset val="238"/>
      </rPr>
      <t xml:space="preserve">a </t>
    </r>
    <r>
      <rPr>
        <b/>
        <i/>
        <sz val="10"/>
        <rFont val="Arial"/>
        <family val="2"/>
        <charset val="238"/>
      </rPr>
      <t>cenu opatření</t>
    </r>
    <r>
      <rPr>
        <i/>
        <sz val="10"/>
        <rFont val="Arial"/>
        <family val="2"/>
        <charset val="238"/>
      </rPr>
      <t>. Pokud uvedete "0", je cena součástí Nabídkové ceny.</t>
    </r>
  </si>
  <si>
    <t>preventivní (provede se bez ohledu na to, zda riziko skutečně vznikne)</t>
  </si>
  <si>
    <t>Obecné</t>
  </si>
  <si>
    <t>Bezpečnost</t>
  </si>
  <si>
    <t>Efektivita</t>
  </si>
  <si>
    <t>Kvalitní podpora</t>
  </si>
  <si>
    <t>Počet získaných bodů v rámci všech rizik</t>
  </si>
  <si>
    <t>PH zakázky</t>
  </si>
  <si>
    <t>zaokrouh.</t>
  </si>
  <si>
    <t>max. počet znaků</t>
  </si>
  <si>
    <t>ano, možnost (a)</t>
  </si>
  <si>
    <t>ano, možnost (b)</t>
  </si>
  <si>
    <t>ano, možnost (c)</t>
  </si>
  <si>
    <t>ano, možnost (d)</t>
  </si>
  <si>
    <t>nelze určit</t>
  </si>
  <si>
    <t>Přínos opatření</t>
  </si>
  <si>
    <r>
      <t xml:space="preserve">Vzorce pro výpočet </t>
    </r>
    <r>
      <rPr>
        <b/>
        <i/>
        <sz val="10"/>
        <rFont val="Arial"/>
        <family val="2"/>
        <charset val="238"/>
      </rPr>
      <t>přínosu opatření</t>
    </r>
    <r>
      <rPr>
        <i/>
        <sz val="10"/>
        <rFont val="Arial"/>
        <family val="2"/>
        <charset val="238"/>
      </rPr>
      <t xml:space="preserve"> a </t>
    </r>
    <r>
      <rPr>
        <b/>
        <i/>
        <sz val="10"/>
        <rFont val="Arial"/>
        <family val="2"/>
        <charset val="238"/>
      </rPr>
      <t>získaných bodů</t>
    </r>
    <r>
      <rPr>
        <i/>
        <sz val="10"/>
        <rFont val="Arial"/>
        <family val="2"/>
        <charset val="238"/>
      </rPr>
      <t xml:space="preserve"> jsou stanoveny v </t>
    </r>
    <r>
      <rPr>
        <b/>
        <i/>
        <sz val="10"/>
        <rFont val="Arial"/>
        <family val="2"/>
        <charset val="238"/>
      </rPr>
      <t>kontrolním listu rizik</t>
    </r>
    <r>
      <rPr>
        <i/>
        <sz val="10"/>
        <rFont val="Arial"/>
        <family val="2"/>
        <charset val="238"/>
      </rPr>
      <t>.</t>
    </r>
  </si>
  <si>
    <t>nejvyšší hodnotitelný dopad rizika</t>
  </si>
  <si>
    <t>reaktivní (provede se, pouze pokud riziko skutečně vznikne)</t>
  </si>
  <si>
    <t>povaha opatření je reaktivní (provede se, pouze pokud riziko skutečně vznikne)</t>
  </si>
  <si>
    <t>[MŮŽETE POUŽÍT NÁSLEDUJÍCÍ NEZÁVAZNÝ NÁVRH STRUKTURY ÚDAJŮ O DŮKAZECH]
Informacemi z:
- předchozích min. [DOPLŇTE] obdobných zakázek dodavatele, zkušeností Projektového manažera nebo jiných klíčových pracovníků dodavatele, kde bylo popsané opatření rovněž použito
- [DOPLŇTE např. informace o odborných studiích, výzkumech, zkušenostech jiných dodavatelů přenositelných na zakázku]</t>
  </si>
  <si>
    <t>[MŮŽETE POUŽÍT NÁSLEDUJÍCÍ NEZÁVAZNÝ NÁVRH STRUKTURY ÚDAJŮ O DŮKAZECH]
Informacemi z:
- předchozích min. [DOPLŇTE] obdobných zakázek dodavatele, zkušeností Projektového manažera nebo jiných klíčových pracovníků dodavatele, kde byla popsaná odborná úroveň rovněž využita
- [DOPLŇTE např. informace o odborných studiích, výzkumech, zkušenostech jiných dodavatelů přenositelných na zakázku]</t>
  </si>
  <si>
    <t>[MŮŽETE POUŽTÍ NÁSLEDUJÍCÍ NEZÁVAZNÝ NÁVRH STRUKTURY ÚDAJŮ O DŮKAZECH]
Informacemi z:
- předchozích min. [DOPLŇTE] obdobných zakázek dodavatele, zkušeností Projektového manažera nebo jiných klíčových pracovníků dodavatele, kde byla popsaná Vylepšení rovněž využita
- [DOPLŇTE např. informace o odborných studiích, výzkumech, zkušenostech jiných dodavatelů přenositelných na zakázku]</t>
  </si>
  <si>
    <t>Počet získaných bodů v rámci tohoto rizika</t>
  </si>
  <si>
    <r>
      <t xml:space="preserve">Musíte dodržet </t>
    </r>
    <r>
      <rPr>
        <b/>
        <i/>
        <sz val="10"/>
        <color theme="1"/>
        <rFont val="Arial"/>
        <family val="2"/>
        <charset val="238"/>
      </rPr>
      <t>stanovený počet znaků</t>
    </r>
    <r>
      <rPr>
        <i/>
        <sz val="10"/>
        <color theme="1"/>
        <rFont val="Arial"/>
        <family val="2"/>
        <charset val="238"/>
      </rPr>
      <t>.</t>
    </r>
  </si>
  <si>
    <t>CO NÁM HROZÍ?</t>
  </si>
  <si>
    <t>JAK TO CHCETE ŘEŠIT?</t>
  </si>
  <si>
    <t>▪ dopad rizika tak, že je vybrána jedna z nabízených možností</t>
  </si>
  <si>
    <t>▪ pravděpodobnost vzniku rizika tak, že je vybrána jedna z nabízených možností</t>
  </si>
  <si>
    <t>▪ povaha opatření tak, že je vybrána jedna z nabízených možností</t>
  </si>
  <si>
    <t>▪ pravděpodobnost vzniku po realizaci opatření tak, že je vybrána jedna z nabízených možností</t>
  </si>
  <si>
    <t>▪ dopad po realizaci opatření tak, že je vybrána jedna z nabízených možností</t>
  </si>
  <si>
    <t>PODMÍNKY PRO VYPLNĚNÍ A SAMOKONTROLA JEJICH SPLNĚNÍ</t>
  </si>
  <si>
    <r>
      <t xml:space="preserve">Výše vyplněné údaje </t>
    </r>
    <r>
      <rPr>
        <b/>
        <i/>
        <sz val="10"/>
        <rFont val="Arial"/>
        <family val="2"/>
        <charset val="238"/>
      </rPr>
      <t>musí splňovat následující podmínky</t>
    </r>
    <r>
      <rPr>
        <i/>
        <sz val="10"/>
        <rFont val="Arial"/>
        <family val="2"/>
        <charset val="238"/>
      </rPr>
      <t>.</t>
    </r>
  </si>
  <si>
    <r>
      <t xml:space="preserve">Splnění si můžete ověřit prostřednictvím </t>
    </r>
    <r>
      <rPr>
        <b/>
        <i/>
        <sz val="10"/>
        <color theme="1"/>
        <rFont val="Arial"/>
        <family val="2"/>
        <charset val="238"/>
      </rPr>
      <t>dobrovolné samokontroly</t>
    </r>
    <r>
      <rPr>
        <i/>
        <sz val="10"/>
        <color theme="1"/>
        <rFont val="Arial"/>
        <family val="2"/>
        <charset val="238"/>
      </rPr>
      <t>. Pokud ve sloupci "?" vyberete "✔", růžový řádek zezelená.</t>
    </r>
  </si>
  <si>
    <t>ODPOVĚDNOST ZA PLNĚNÍ ZAKÁZKY</t>
  </si>
  <si>
    <r>
      <t xml:space="preserve">Všichni dodavatelé, kteří společně podali tuto nabídku, </t>
    </r>
    <r>
      <rPr>
        <b/>
        <sz val="10"/>
        <color theme="1"/>
        <rFont val="Arial"/>
        <family val="2"/>
        <charset val="238"/>
      </rPr>
      <t>nesou společnou a nerozdílnou odpovědnost</t>
    </r>
    <r>
      <rPr>
        <sz val="10"/>
        <color theme="1"/>
        <rFont val="Arial"/>
        <family val="2"/>
        <charset val="238"/>
      </rPr>
      <t xml:space="preserve"> za plnění zakázky.</t>
    </r>
  </si>
  <si>
    <t>Cíle zakázky</t>
  </si>
  <si>
    <r>
      <t>Tvrzení</t>
    </r>
    <r>
      <rPr>
        <i/>
        <sz val="10"/>
        <rFont val="Arial"/>
        <family val="2"/>
        <charset val="238"/>
      </rPr>
      <t>:</t>
    </r>
  </si>
  <si>
    <t>▪ je popsáno konkrétně, srozumitelně a přesvědčivě</t>
  </si>
  <si>
    <r>
      <rPr>
        <b/>
        <i/>
        <sz val="10"/>
        <rFont val="Arial"/>
        <family val="2"/>
        <charset val="238"/>
      </rPr>
      <t>Přínos</t>
    </r>
    <r>
      <rPr>
        <i/>
        <sz val="10"/>
        <rFont val="Arial"/>
        <family val="2"/>
        <charset val="238"/>
      </rPr>
      <t>:</t>
    </r>
  </si>
  <si>
    <t>▪ je popsán konkrétně, srozumitelně a přesvědčivě</t>
  </si>
  <si>
    <t>▪ je vyjádřen pomocí konkrétních číselných údajů</t>
  </si>
  <si>
    <t>▪ odpovídá tomu, co dodavatel uvedl ve sloupci „Co nám nabízíte?“</t>
  </si>
  <si>
    <r>
      <rPr>
        <b/>
        <i/>
        <sz val="10"/>
        <color theme="1"/>
        <rFont val="Arial"/>
        <family val="2"/>
        <charset val="238"/>
      </rPr>
      <t>Riziko</t>
    </r>
    <r>
      <rPr>
        <i/>
        <sz val="10"/>
        <color theme="1"/>
        <rFont val="Arial"/>
        <family val="2"/>
        <charset val="238"/>
      </rPr>
      <t>:</t>
    </r>
  </si>
  <si>
    <t>▪ je na straně zadavatele, tj. takové, za které by zadavatel odpovídal a nesl jeho dopad</t>
  </si>
  <si>
    <t>▪ je popsáno tak, aby bylo zřejmé, v čem spočívá a jaký negativní dopad způsobí</t>
  </si>
  <si>
    <t>Jsou uvedeny / kvalifikovaně odhadnuty:</t>
  </si>
  <si>
    <t>▪ pravděpodobnost vzniku rizika, kterou je dodavatel připraven obhájit v ověřovací fázi</t>
  </si>
  <si>
    <r>
      <rPr>
        <b/>
        <i/>
        <sz val="10"/>
        <color theme="1"/>
        <rFont val="Arial"/>
        <family val="2"/>
        <charset val="238"/>
      </rPr>
      <t>Opatření</t>
    </r>
    <r>
      <rPr>
        <i/>
        <sz val="10"/>
        <color theme="1"/>
        <rFont val="Arial"/>
        <family val="2"/>
        <charset val="238"/>
      </rPr>
      <t>:</t>
    </r>
  </si>
  <si>
    <t>▪ není součástí stanoveného předmětu zakázky (zadavatel až po uzavření smlouvy rozhodne o jeho realizaci)</t>
  </si>
  <si>
    <t>▪ snižuje hodnotu rizika</t>
  </si>
  <si>
    <t>▪ pravděpodobnost vzniku po realizaci opatření, kterou je dodavatel připraven obhájit v ověřovací fázi</t>
  </si>
  <si>
    <t>▪ dopad po realizaci opatření, který je dodavatel připraven obhájit v ověřovací fázi</t>
  </si>
  <si>
    <r>
      <rPr>
        <b/>
        <i/>
        <sz val="10"/>
        <color theme="1"/>
        <rFont val="Arial"/>
        <family val="2"/>
        <charset val="238"/>
      </rPr>
      <t>Důkaz</t>
    </r>
    <r>
      <rPr>
        <i/>
        <sz val="10"/>
        <color theme="1"/>
        <rFont val="Arial"/>
        <family val="2"/>
        <charset val="238"/>
      </rPr>
      <t>:</t>
    </r>
  </si>
  <si>
    <t>▪ je popsán pomocí konkrétních číselných údajů</t>
  </si>
  <si>
    <t>▪ prokazuje, že přínosu opatření může být i na zakázce reálně dosaženo</t>
  </si>
  <si>
    <t>▪ prokazuje, že přínosu může být i na zakázce reálně dosaženo</t>
  </si>
  <si>
    <t>▪ je dodavatel připraven obhájit v ověřovací fázi</t>
  </si>
  <si>
    <t>▪ cena, kterou je dodavatel připraven obhájit v ověřovací fázi</t>
  </si>
  <si>
    <t>▪ dopad rizika, který je dodavatel připraven obhájit v ověřovací fázi</t>
  </si>
  <si>
    <t>Přínos:</t>
  </si>
  <si>
    <t>▪ je popsáno tak, aby bylo zřejmé, co vlastně dodavatel nabízí a dále vyčísluje</t>
  </si>
  <si>
    <t>▪ není vnitřně rozporné (jednotlivá Vylepšení se nevylučují ani nepodmiňují)</t>
  </si>
  <si>
    <t>▪ není v rozporu s Minimálními požadavky</t>
  </si>
  <si>
    <t>▪ je realizovatelné</t>
  </si>
  <si>
    <t>▪ neprodlužuje čas plnění zakázky</t>
  </si>
  <si>
    <t>▪ není totožné s tím, co dodavatel uvedl jako Tvrzení v rámci Odborné úrovně</t>
  </si>
  <si>
    <r>
      <rPr>
        <b/>
        <i/>
        <sz val="10"/>
        <rFont val="Arial"/>
        <family val="2"/>
        <charset val="238"/>
      </rPr>
      <t>Pokročilé řešení</t>
    </r>
    <r>
      <rPr>
        <i/>
        <sz val="10"/>
        <rFont val="Arial"/>
        <family val="2"/>
        <charset val="238"/>
      </rPr>
      <t>:</t>
    </r>
  </si>
  <si>
    <t>▪ zahrnuje všechny náklady na realizaci Pokročilého řešení</t>
  </si>
  <si>
    <t>▪ je zahrnuta v Nabídkové ceně</t>
  </si>
  <si>
    <t>▪ nezpůsobuje překročení nejvýše možné nabídkové ceny</t>
  </si>
  <si>
    <r>
      <rPr>
        <b/>
        <i/>
        <sz val="10"/>
        <rFont val="Arial"/>
        <family val="2"/>
        <charset val="238"/>
      </rPr>
      <t>Cena</t>
    </r>
    <r>
      <rPr>
        <i/>
        <sz val="10"/>
        <rFont val="Arial"/>
        <family val="2"/>
        <charset val="238"/>
      </rPr>
      <t xml:space="preserve"> Pokročilého řešení:</t>
    </r>
  </si>
  <si>
    <r>
      <t xml:space="preserve">Popište, čím v </t>
    </r>
    <r>
      <rPr>
        <b/>
        <i/>
        <sz val="10"/>
        <rFont val="Arial"/>
        <family val="2"/>
        <charset val="238"/>
      </rPr>
      <t>ověřovací fázi</t>
    </r>
    <r>
      <rPr>
        <i/>
        <sz val="10"/>
        <rFont val="Arial"/>
        <family val="2"/>
        <charset val="238"/>
      </rPr>
      <t xml:space="preserve"> dokážete, že </t>
    </r>
    <r>
      <rPr>
        <b/>
        <i/>
        <sz val="10"/>
        <rFont val="Arial"/>
        <family val="2"/>
        <charset val="238"/>
      </rPr>
      <t>je dosažení přínosu reálné</t>
    </r>
    <r>
      <rPr>
        <i/>
        <sz val="10"/>
        <rFont val="Arial"/>
        <family val="2"/>
        <charset val="238"/>
      </rPr>
      <t xml:space="preserve">. </t>
    </r>
  </si>
  <si>
    <r>
      <t xml:space="preserve">Popište, čím v </t>
    </r>
    <r>
      <rPr>
        <b/>
        <i/>
        <sz val="10"/>
        <rFont val="Arial"/>
        <family val="2"/>
        <charset val="238"/>
      </rPr>
      <t>ověřovací fázi</t>
    </r>
    <r>
      <rPr>
        <i/>
        <sz val="10"/>
        <rFont val="Arial"/>
        <family val="2"/>
        <charset val="238"/>
      </rPr>
      <t xml:space="preserve"> dokážete, že je </t>
    </r>
    <r>
      <rPr>
        <b/>
        <i/>
        <sz val="10"/>
        <rFont val="Arial"/>
        <family val="2"/>
        <charset val="238"/>
      </rPr>
      <t>dosažení přínosu opatření reálné.</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</si>
  <si>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 před realizací opatření.</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</si>
  <si>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 před realizací opatření.</t>
    </r>
  </si>
  <si>
    <r>
      <rPr>
        <b/>
        <i/>
        <sz val="10"/>
        <rFont val="Arial"/>
        <family val="2"/>
        <charset val="238"/>
      </rPr>
      <t>Hodnota rizika</t>
    </r>
    <r>
      <rPr>
        <i/>
        <sz val="10"/>
        <rFont val="Arial"/>
        <family val="2"/>
        <charset val="238"/>
      </rPr>
      <t xml:space="preserve"> před realizací opatření.</t>
    </r>
  </si>
  <si>
    <r>
      <rPr>
        <b/>
        <i/>
        <sz val="10"/>
        <rFont val="Arial"/>
        <family val="2"/>
        <charset val="238"/>
      </rPr>
      <t>Hodnota rizika</t>
    </r>
    <r>
      <rPr>
        <i/>
        <sz val="10"/>
        <rFont val="Arial"/>
        <family val="2"/>
        <charset val="238"/>
      </rPr>
      <t xml:space="preserve"> po realizaci </t>
    </r>
    <r>
      <rPr>
        <b/>
        <i/>
        <sz val="10"/>
        <rFont val="Arial"/>
        <family val="2"/>
        <charset val="238"/>
      </rPr>
      <t>opatření</t>
    </r>
    <r>
      <rPr>
        <i/>
        <sz val="10"/>
        <rFont val="Arial"/>
        <family val="2"/>
        <charset val="238"/>
      </rPr>
      <t>.</t>
    </r>
  </si>
  <si>
    <t>Součin hodnot pravděpodobnosti vzniku a dopadu rizika před realizací opatření</t>
  </si>
  <si>
    <t>Součet ceny opatření a součinu hodnot pravděpodobnosti vzniku a dopadu po realizaci opatření</t>
  </si>
  <si>
    <r>
      <t xml:space="preserve">Popište </t>
    </r>
    <r>
      <rPr>
        <b/>
        <i/>
        <sz val="10"/>
        <rFont val="Arial"/>
        <family val="2"/>
        <charset val="238"/>
      </rPr>
      <t>riziko na straně zadavatele</t>
    </r>
    <r>
      <rPr>
        <i/>
        <sz val="10"/>
        <rFont val="Arial"/>
        <family val="2"/>
        <charset val="238"/>
      </rPr>
      <t>, které jste identifikovali (tedy nikoli riziko na vaší straně)</t>
    </r>
  </si>
  <si>
    <t>▪ odpovídá popisu Tvrzení, tedy tomu, co dodavatel uvedl ve sloupci „Co nám nabízíte?“</t>
  </si>
  <si>
    <t>▪ ztížení nebo ohrožení aspektů plnění nebo Cíle zakázky, které je dodavatel připraven obhájit v ověřovací fázi</t>
  </si>
  <si>
    <t>▪ prokazuje, že přínosu Pokročilého řešení může být i na zakázce reálně dosaženo</t>
  </si>
  <si>
    <t>▪ cena opatření, která zahrnuje všechny náklady na realizaci opatření</t>
  </si>
  <si>
    <t>IDENTIFIKACE VEŘEJNÉ ZAKÁZKY A ŘÍZENÍ</t>
  </si>
  <si>
    <t>název Veřejné zakázky</t>
  </si>
  <si>
    <t>TIS – Informační systém Střediska Teiresiás</t>
  </si>
  <si>
    <t>druh Veřejné zakázky</t>
  </si>
  <si>
    <t>služby</t>
  </si>
  <si>
    <t>režim Veřejné zakázky</t>
  </si>
  <si>
    <t>nadlimitní</t>
  </si>
  <si>
    <t>druh Řízení</t>
  </si>
  <si>
    <t>jednací řízení s uveřejněním</t>
  </si>
  <si>
    <t>CÍL VEŘEJNÉ ZAKÁZKY</t>
  </si>
  <si>
    <t>Minimalizace rizika úniku nebo zneužití osobních dat přístupných v systému.</t>
  </si>
  <si>
    <t>-</t>
  </si>
  <si>
    <t>Zajištění maximální vnitřní provázanosti dat, kdy údaje není nutné zadávat nebo editovat duplicitně či na více různých místech.</t>
  </si>
  <si>
    <t>Co nejkratší lhůty pro korektní vyřešení požadavků na podporu či incidentů Dodavatelem.</t>
  </si>
  <si>
    <r>
      <t xml:space="preserve">Popište, </t>
    </r>
    <r>
      <rPr>
        <b/>
        <i/>
        <sz val="10"/>
        <rFont val="Arial"/>
        <family val="2"/>
        <charset val="238"/>
      </rPr>
      <t>co nabízíte k naplnění</t>
    </r>
    <r>
      <rPr>
        <i/>
        <sz val="10"/>
        <rFont val="Arial"/>
        <family val="2"/>
        <charset val="238"/>
      </rPr>
      <t xml:space="preserve"> stanoveného </t>
    </r>
    <r>
      <rPr>
        <b/>
        <i/>
        <sz val="10"/>
        <rFont val="Arial"/>
        <family val="2"/>
        <charset val="238"/>
      </rPr>
      <t>Cíle veřejné zakázky</t>
    </r>
    <r>
      <rPr>
        <i/>
        <sz val="10"/>
        <rFont val="Arial"/>
        <family val="2"/>
        <charset val="238"/>
      </rPr>
      <t>.</t>
    </r>
  </si>
  <si>
    <t>▪ reaguje na stanovený Cíl veřejné zakázky</t>
  </si>
  <si>
    <r>
      <rPr>
        <b/>
        <i/>
        <sz val="10"/>
        <rFont val="Arial"/>
        <family val="2"/>
        <charset val="238"/>
      </rPr>
      <t>Číselně vyjádřete</t>
    </r>
    <r>
      <rPr>
        <i/>
        <sz val="10"/>
        <rFont val="Arial"/>
        <family val="2"/>
        <charset val="238"/>
      </rPr>
      <t xml:space="preserve"> a okomentujte </t>
    </r>
    <r>
      <rPr>
        <b/>
        <i/>
        <sz val="10"/>
        <rFont val="Arial"/>
        <family val="2"/>
        <charset val="238"/>
      </rPr>
      <t>přínos k naplnění</t>
    </r>
    <r>
      <rPr>
        <i/>
        <sz val="10"/>
        <rFont val="Arial"/>
        <family val="2"/>
        <charset val="238"/>
      </rPr>
      <t xml:space="preserve"> stanoveného </t>
    </r>
    <r>
      <rPr>
        <b/>
        <i/>
        <sz val="10"/>
        <rFont val="Arial"/>
        <family val="2"/>
        <charset val="238"/>
      </rPr>
      <t>Cíle veřejné zakázky</t>
    </r>
    <r>
      <rPr>
        <i/>
        <sz val="10"/>
        <rFont val="Arial"/>
        <family val="2"/>
        <charset val="238"/>
      </rPr>
      <t>.</t>
    </r>
  </si>
  <si>
    <t>▪ vyjadřuje jasnou hodnotu ke stanovenému Cíli veřejné zakázky (ne jen předpoklad s nejistým přínosem)</t>
  </si>
  <si>
    <r>
      <t xml:space="preserve">Vyberte, jaké </t>
    </r>
    <r>
      <rPr>
        <b/>
        <i/>
        <sz val="10"/>
        <rFont val="Arial"/>
        <family val="2"/>
        <charset val="238"/>
      </rPr>
      <t>aspekty plnění</t>
    </r>
    <r>
      <rPr>
        <i/>
        <sz val="10"/>
        <rFont val="Arial"/>
        <family val="2"/>
        <charset val="238"/>
      </rPr>
      <t xml:space="preserve"> nebo </t>
    </r>
    <r>
      <rPr>
        <b/>
        <i/>
        <sz val="10"/>
        <rFont val="Arial"/>
        <family val="2"/>
        <charset val="238"/>
      </rPr>
      <t>Cíle veřejné zakázky</t>
    </r>
    <r>
      <rPr>
        <i/>
        <sz val="10"/>
        <rFont val="Arial"/>
        <family val="2"/>
        <charset val="238"/>
      </rPr>
      <t xml:space="preserve"> riziko </t>
    </r>
    <r>
      <rPr>
        <b/>
        <i/>
        <sz val="10"/>
        <rFont val="Arial"/>
        <family val="2"/>
        <charset val="238"/>
      </rPr>
      <t>ztěžuje</t>
    </r>
    <r>
      <rPr>
        <i/>
        <sz val="10"/>
        <rFont val="Arial"/>
        <family val="2"/>
        <charset val="238"/>
      </rPr>
      <t xml:space="preserve"> nebo </t>
    </r>
    <r>
      <rPr>
        <b/>
        <i/>
        <sz val="10"/>
        <rFont val="Arial"/>
        <family val="2"/>
        <charset val="238"/>
      </rPr>
      <t>ohrožuje</t>
    </r>
    <r>
      <rPr>
        <i/>
        <sz val="10"/>
        <rFont val="Arial"/>
        <family val="2"/>
        <charset val="238"/>
      </rPr>
      <t>.</t>
    </r>
  </si>
  <si>
    <t>▪ aspekty plnění nebo Cíle veřejné zakázky, které riziko ztěžuje nebo ohrožuje tak, že je alespoň v jednom řádku vybráno "✔"</t>
  </si>
  <si>
    <t>Konsolidace všech agend do jednoho systému</t>
  </si>
  <si>
    <t>Nový informační systém konsoliduje všechny potřebné agendy Střediska Teiresiás do jednoho systému.</t>
  </si>
  <si>
    <r>
      <t xml:space="preserve">Popište </t>
    </r>
    <r>
      <rPr>
        <b/>
        <i/>
        <sz val="10"/>
        <rFont val="Arial"/>
        <family val="2"/>
        <charset val="238"/>
      </rPr>
      <t>Pokročilé řešení</t>
    </r>
    <r>
      <rPr>
        <i/>
        <sz val="10"/>
        <rFont val="Arial"/>
        <family val="2"/>
        <charset val="238"/>
      </rPr>
      <t xml:space="preserve"> (jedno či více Vylepšení zpracovaných nad rámec Základního řešení, avšak nikoli v rozporu s Minimálními požadavky) k naplnění stanoveného </t>
    </r>
    <r>
      <rPr>
        <b/>
        <i/>
        <sz val="10"/>
        <rFont val="Arial"/>
        <family val="2"/>
        <charset val="238"/>
      </rPr>
      <t>Cíle veřejné zakázky</t>
    </r>
    <r>
      <rPr>
        <i/>
        <sz val="10"/>
        <rFont val="Arial"/>
        <family val="2"/>
        <charset val="238"/>
      </rPr>
      <t>.</t>
    </r>
  </si>
  <si>
    <t>pro Pokročilé řešení</t>
  </si>
  <si>
    <t>pro Odbornou úroveň</t>
  </si>
  <si>
    <r>
      <t xml:space="preserve">Dodavatel nemusí v nabídce předkládat </t>
    </r>
    <r>
      <rPr>
        <b/>
        <i/>
        <sz val="10"/>
        <color theme="1"/>
        <rFont val="Arial"/>
        <family val="2"/>
        <charset val="238"/>
      </rPr>
      <t>žádné další doklady, dokumenty nebo údaje</t>
    </r>
    <r>
      <rPr>
        <i/>
        <sz val="10"/>
        <color theme="1"/>
        <rFont val="Arial"/>
        <family val="2"/>
        <charset val="238"/>
      </rPr>
      <t>. Výjimkou je Cenová část nabídky, která musí být dodavatelem podána samostatně a odděleně od Formuláře nabídky.</t>
    </r>
  </si>
  <si>
    <t>váha (pro 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</si>
</sst>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Arial"/>
      <family val="2"/>
      <charset val="238"/>
    </font>
    <font>
      <b/>
      <sz val="30"/>
      <color rgb="FFC26161"/>
      <name val="Arial"/>
      <family val="2"/>
      <charset val="238"/>
    </font>
    <font>
      <sz val="10"/>
      <color theme="1"/>
      <name val="Arial"/>
      <family val="2"/>
      <charset val="238"/>
    </font>
    <font>
      <b/>
      <sz val="10"/>
      <color theme="1"/>
      <name val="Arial"/>
      <family val="2"/>
      <charset val="238"/>
    </font>
    <font>
      <i/>
      <sz val="10"/>
      <color theme="1"/>
      <name val="Arial"/>
      <family val="2"/>
      <charset val="238"/>
    </font>
    <font>
      <b/>
      <sz val="15"/>
      <color rgb="FFC26161"/>
      <name val="Arial"/>
      <family val="2"/>
      <charset val="238"/>
    </font>
    <font>
      <b/>
      <i/>
      <sz val="15"/>
      <color rgb="FFC26161"/>
      <name val="Arial"/>
      <family val="2"/>
      <charset val="238"/>
    </font>
    <font>
      <b/>
      <i/>
      <sz val="10"/>
      <color theme="1"/>
      <name val="Arial"/>
      <family val="2"/>
      <charset val="238"/>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i/>
      <sz val="10"/>
      <name val="Arial"/>
      <family val="2"/>
      <charset val="238"/>
    </font>
    <font>
      <sz val="10"/>
      <color rgb="FFFF0000"/>
      <name val="Arial"/>
      <family val="2"/>
      <charset val="238"/>
    </font>
    <font>
      <b/>
      <i/>
      <sz val="10"/>
      <name val="Arial"/>
      <family val="2"/>
      <charset val="238"/>
    </font>
    <font>
      <b/>
      <sz val="10"/>
      <name val="Arial"/>
      <family val="2"/>
      <charset val="238"/>
    </font>
    <font>
      <sz val="11"/>
      <color theme="0" tint="-4.9989318521683403E-2"/>
      <name val="Arial"/>
      <family val="2"/>
      <charset val="238"/>
    </font>
    <font>
      <b/>
      <sz val="14"/>
      <color theme="0" tint="-4.9989318521683403E-2"/>
      <name val="Arial"/>
      <family val="2"/>
      <charset val="238"/>
    </font>
    <font>
      <b/>
      <sz val="18"/>
      <color rgb="FFC26161"/>
      <name val="Arial"/>
      <family val="2"/>
      <charset val="238"/>
    </font>
    <font>
      <b/>
      <i/>
      <sz val="14"/>
      <color rgb="FFC26161"/>
      <name val="Arial"/>
      <family val="2"/>
      <charset val="238"/>
    </font>
    <font>
      <b/>
      <sz val="12"/>
      <color theme="1"/>
      <name val="Arial"/>
      <family val="2"/>
      <charset val="238"/>
    </font>
    <font>
      <sz val="12"/>
      <name val="Arial"/>
      <family val="2"/>
      <charset val="238"/>
    </font>
    <font>
      <b/>
      <i/>
      <sz val="14"/>
      <name val="Arial"/>
      <family val="2"/>
      <charset val="238"/>
    </font>
    <font>
      <sz val="72"/>
      <name val="Arial"/>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rgb="FFC26161"/>
        <bgColor indexed="64"/>
      </patternFill>
    </fill>
    <fill>
      <patternFill patternType="solid">
        <fgColor theme="0" tint="-0.14999847407452621"/>
        <bgColor indexed="64"/>
      </patternFill>
    </fill>
    <fill>
      <patternFill patternType="solid">
        <fgColor rgb="FFEED2D2"/>
        <bgColor indexed="64"/>
      </patternFill>
    </fill>
    <fill>
      <patternFill patternType="solid">
        <fgColor rgb="FFE6C0C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ashed">
        <color auto="1"/>
      </top>
      <bottom/>
      <diagonal/>
    </border>
    <border>
      <left/>
      <right/>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hair">
        <color auto="1"/>
      </top>
      <bottom/>
      <diagonal/>
    </border>
  </borders>
  <cellStyleXfs count="14">
    <xf numFmtId="0" fontId="0" fillId="0" borderId="0">
      <alignment vertical="center"/>
    </xf>
    <xf numFmtId="0" fontId="8" fillId="0" borderId="0" applyNumberFormat="0" applyFill="0" applyBorder="0" applyAlignment="0" applyProtection="0"/>
    <xf numFmtId="0" fontId="9" fillId="0" borderId="18" applyNumberFormat="0" applyFill="0" applyAlignment="0" applyProtection="0"/>
    <xf numFmtId="0" fontId="10" fillId="0" borderId="19" applyNumberFormat="0" applyFill="0" applyAlignment="0" applyProtection="0"/>
    <xf numFmtId="0" fontId="11" fillId="0" borderId="20" applyNumberFormat="0" applyFill="0" applyAlignment="0" applyProtection="0"/>
    <xf numFmtId="0" fontId="12" fillId="0" borderId="0" applyNumberFormat="0" applyFill="0" applyBorder="0" applyProtection="0">
      <alignment vertical="center"/>
    </xf>
    <xf numFmtId="49" fontId="1" fillId="0" borderId="0" applyNumberFormat="0">
      <alignment horizontal="left" vertical="center"/>
    </xf>
    <xf numFmtId="0" fontId="19" fillId="0" borderId="2">
      <alignment horizontal="left" vertical="center"/>
    </xf>
    <xf numFmtId="0" fontId="6" fillId="0" borderId="2">
      <alignment horizontal="left"/>
    </xf>
    <xf numFmtId="49" fontId="18" fillId="3" borderId="11" applyNumberFormat="0">
      <alignment horizontal="left" vertical="center"/>
    </xf>
    <xf numFmtId="0" fontId="20" fillId="0" borderId="0" applyNumberFormat="0" applyFill="0" applyProtection="0">
      <alignment vertical="center"/>
    </xf>
    <xf numFmtId="0" fontId="22" fillId="0" borderId="0">
      <alignment horizontal="left" vertical="center"/>
    </xf>
    <xf numFmtId="9" fontId="2" fillId="0" borderId="0" applyFont="0" applyFill="0" applyBorder="0" applyAlignment="0" applyProtection="0"/>
    <xf numFmtId="0" fontId="24" fillId="0" borderId="0" applyFill="0" applyBorder="0" applyAlignment="0" applyProtection="0">
      <alignment horizontal="left" vertical="center"/>
    </xf>
  </cellStyleXfs>
  <cellXfs count="253">
    <xf numFmtId="0" fontId="0" fillId="0" borderId="0" xfId="0">
      <alignment vertical="center"/>
    </xf>
    <xf numFmtId="0" fontId="3" fillId="2" borderId="3"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12" fillId="2" borderId="7" xfId="5" applyNumberFormat="1" applyFill="1" applyBorder="1" applyProtection="1">
      <alignment vertical="center"/>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 fillId="0" borderId="0" xfId="6" applyNumberForma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9" fillId="0" borderId="2" xfId="7">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0" fillId="0" borderId="14" xfId="0"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4" fillId="0" borderId="0" xfId="0" applyFont="1" applyAlignment="1">
      <alignment horizontal="left" vertical="center"/>
    </xf>
    <xf numFmtId="0" fontId="6" fillId="0" borderId="2" xfId="8">
      <alignment horizontal="left"/>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4" fillId="0" borderId="0" xfId="0" applyFont="1" applyAlignment="1">
      <alignment horizontal="left" vertical="center" wrapText="1"/>
    </xf>
    <xf numFmtId="0" fontId="6" fillId="0" borderId="0" xfId="8" applyBorder="1">
      <alignment horizontal="left"/>
    </xf>
    <xf numFmtId="0" fontId="13" fillId="0" borderId="0" xfId="0" applyFont="1" applyAlignment="1">
      <alignment horizontal="left" vertical="center"/>
    </xf>
    <xf numFmtId="0" fontId="0" fillId="0" borderId="23" xfId="0" applyBorder="1" applyAlignment="1">
      <alignment horizontal="left" vertical="center"/>
    </xf>
    <xf numFmtId="0" fontId="0" fillId="0" borderId="8" xfId="0" applyBorder="1" applyAlignment="1">
      <alignment horizontal="left" vertical="center"/>
    </xf>
    <xf numFmtId="0" fontId="4" fillId="0" borderId="16" xfId="0" applyFont="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8" fillId="3" borderId="11" xfId="9" applyNumberFormat="1">
      <alignment horizontal="left" vertical="center"/>
    </xf>
    <xf numFmtId="0" fontId="0" fillId="0" borderId="12" xfId="0" applyBorder="1">
      <alignment vertical="center"/>
    </xf>
    <xf numFmtId="0" fontId="0" fillId="0" borderId="5" xfId="0" applyBorder="1">
      <alignment vertical="center"/>
    </xf>
    <xf numFmtId="0" fontId="0" fillId="2" borderId="5"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Protection="1">
      <alignment vertical="center"/>
    </xf>
    <xf numFmtId="0" fontId="0" fillId="0" borderId="14"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14"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lignment horizontal="left"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pplyProtection="1">
      <alignment horizontal="left" vertical="center"/>
    </xf>
    <xf numFmtId="0" fontId="3" fillId="4" borderId="22"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49" fontId="0" fillId="0" borderId="0" xfId="0" applyNumberFormat="1" applyFill="1" applyBorder="1" applyAlignment="1" applyProtection="1">
      <alignment horizontal="center" vertical="center" wrapText="1"/>
    </xf>
    <xf numFmtId="49" fontId="2" fillId="0" borderId="0" xfId="0" applyNumberFormat="1" applyFont="1" applyFill="1" applyAlignment="1" applyProtection="1">
      <alignment horizontal="left" vertical="center"/>
    </xf>
    <xf numFmtId="49" fontId="18" fillId="0" borderId="0" xfId="9" applyNumberFormat="1" applyFill="1" applyBorder="1" applyAlignment="1" applyProtection="1">
      <alignment horizontal="center" vertical="center"/>
    </xf>
    <xf numFmtId="49" fontId="18" fillId="3" borderId="11" xfId="9" applyNumberFormat="1" applyAlignment="1">
      <alignment horizontal="center" vertical="center"/>
    </xf>
    <xf numFmtId="49" fontId="2" fillId="0" borderId="0" xfId="0" applyNumberFormat="1" applyFont="1" applyFill="1" applyAlignment="1" applyProtection="1">
      <alignment horizontal="center" vertical="center"/>
    </xf>
    <xf numFmtId="49" fontId="4" fillId="0" borderId="0" xfId="0" applyNumberFormat="1" applyFont="1" applyFill="1" applyBorder="1" applyAlignment="1" applyProtection="1">
      <alignment horizontal="center" vertical="center" wrapText="1"/>
    </xf>
    <xf numFmtId="49" fontId="18" fillId="0" borderId="0" xfId="9" applyNumberFormat="1" applyFill="1" applyBorder="1" applyAlignment="1">
      <alignment horizontal="center" vertical="center"/>
    </xf>
    <xf numFmtId="49" fontId="17" fillId="0" borderId="0" xfId="0" applyNumberFormat="1" applyFont="1" applyFill="1" applyBorder="1" applyAlignment="1">
      <alignment horizontal="center" vertical="center" wrapText="1"/>
    </xf>
    <xf numFmtId="0" fontId="19" fillId="0" borderId="2" xfId="7" applyAlignment="1">
      <alignment horizontal="left" vertical="center"/>
    </xf>
    <xf numFmtId="0" fontId="18" fillId="3" borderId="11" xfId="9" applyNumberFormat="1" applyAlignment="1">
      <alignment horizontal="left" vertical="center"/>
    </xf>
    <xf numFmtId="0" fontId="4" fillId="0" borderId="0" xfId="0" applyFont="1">
      <alignment vertical="center"/>
    </xf>
    <xf numFmtId="0" fontId="4" fillId="0" borderId="0" xfId="0" applyFont="1" applyAlignment="1">
      <alignment vertical="center"/>
    </xf>
    <xf numFmtId="0" fontId="13" fillId="4" borderId="12" xfId="9" applyNumberFormat="1" applyFont="1" applyFill="1" applyBorder="1" applyAlignment="1" applyProtection="1">
      <alignment horizontal="left" vertical="center"/>
    </xf>
    <xf numFmtId="0" fontId="13" fillId="4" borderId="1" xfId="9" applyNumberFormat="1" applyFont="1" applyFill="1" applyBorder="1" applyAlignment="1" applyProtection="1">
      <alignment horizontal="left" vertical="center"/>
    </xf>
    <xf numFmtId="0" fontId="20" fillId="0" borderId="0" xfId="10">
      <alignment vertical="center"/>
    </xf>
    <xf numFmtId="0" fontId="0" fillId="2" borderId="6" xfId="0" applyFill="1" applyBorder="1" applyAlignment="1" applyProtection="1">
      <alignment horizontal="left" vertical="top" wrapText="1"/>
    </xf>
    <xf numFmtId="0" fontId="0" fillId="2" borderId="14"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4" fillId="4" borderId="0" xfId="0" applyFont="1" applyFill="1" applyBorder="1" applyAlignment="1" applyProtection="1">
      <alignment horizontal="left" vertical="center" wrapText="1"/>
    </xf>
    <xf numFmtId="0" fontId="4" fillId="5" borderId="9" xfId="0" applyFont="1" applyFill="1" applyBorder="1" applyAlignment="1" applyProtection="1">
      <alignment horizontal="left" vertical="center" indent="1"/>
    </xf>
    <xf numFmtId="0" fontId="2" fillId="5" borderId="4" xfId="0" applyFont="1" applyFill="1" applyBorder="1" applyAlignment="1" applyProtection="1">
      <alignment horizontal="left" vertical="center"/>
    </xf>
    <xf numFmtId="0" fontId="0" fillId="5" borderId="14" xfId="0" applyFill="1" applyBorder="1" applyAlignment="1" applyProtection="1">
      <alignment horizontal="center" vertical="center" wrapText="1"/>
    </xf>
    <xf numFmtId="0" fontId="4" fillId="5" borderId="5" xfId="0" applyFont="1" applyFill="1" applyBorder="1" applyAlignment="1" applyProtection="1">
      <alignment horizontal="left" vertical="center" indent="1"/>
    </xf>
    <xf numFmtId="0" fontId="13" fillId="5" borderId="5" xfId="0" applyFont="1" applyFill="1" applyBorder="1" applyAlignment="1" applyProtection="1">
      <alignment horizontal="left" vertical="center" indent="1"/>
    </xf>
    <xf numFmtId="0" fontId="4" fillId="5" borderId="7" xfId="0" applyFont="1" applyFill="1" applyBorder="1" applyAlignment="1" applyProtection="1">
      <alignment horizontal="left" vertical="center" indent="1"/>
    </xf>
    <xf numFmtId="0" fontId="2" fillId="5" borderId="6" xfId="0" applyFont="1" applyFill="1" applyBorder="1" applyAlignment="1" applyProtection="1">
      <alignment horizontal="left" vertical="center"/>
    </xf>
    <xf numFmtId="0" fontId="0" fillId="5" borderId="7" xfId="0" applyFill="1" applyBorder="1" applyAlignment="1" applyProtection="1">
      <alignment horizontal="center" vertical="center" wrapText="1"/>
    </xf>
    <xf numFmtId="0" fontId="0" fillId="0" borderId="0" xfId="0" applyBorder="1">
      <alignment vertical="center"/>
    </xf>
    <xf numFmtId="49" fontId="3" fillId="0" borderId="25" xfId="0" applyNumberFormat="1" applyFont="1" applyFill="1" applyBorder="1" applyAlignment="1" applyProtection="1">
      <alignment horizontal="center" vertical="center"/>
    </xf>
    <xf numFmtId="0" fontId="2" fillId="0" borderId="25"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21" fillId="4" borderId="11" xfId="0" applyFont="1" applyFill="1" applyBorder="1">
      <alignment vertical="center"/>
    </xf>
    <xf numFmtId="0" fontId="21" fillId="4" borderId="12" xfId="0" applyFont="1" applyFill="1" applyBorder="1">
      <alignment vertical="center"/>
    </xf>
    <xf numFmtId="49" fontId="18" fillId="6" borderId="11" xfId="9" applyNumberFormat="1" applyFill="1">
      <alignment horizontal="left" vertical="center"/>
    </xf>
    <xf numFmtId="0" fontId="18" fillId="6" borderId="11" xfId="9" applyNumberFormat="1" applyFill="1">
      <alignment horizontal="left" vertical="center"/>
    </xf>
    <xf numFmtId="0" fontId="0" fillId="0" borderId="0" xfId="0" applyFill="1" applyBorder="1" applyAlignment="1" applyProtection="1">
      <alignment horizontal="center" vertical="center" wrapText="1"/>
    </xf>
    <xf numFmtId="0" fontId="18" fillId="3" borderId="11" xfId="9" applyNumberFormat="1" applyAlignment="1">
      <alignment horizontal="center" vertical="center"/>
    </xf>
    <xf numFmtId="0" fontId="0" fillId="0" borderId="0" xfId="0" applyFill="1">
      <alignment vertical="center"/>
    </xf>
    <xf numFmtId="0" fontId="0" fillId="0" borderId="0" xfId="0" applyFill="1" applyBorder="1" applyAlignment="1" applyProtection="1">
      <alignment horizontal="left" vertical="top" wrapText="1"/>
    </xf>
    <xf numFmtId="0" fontId="22" fillId="0" borderId="0" xfId="11">
      <alignment horizontal="left" vertical="center"/>
    </xf>
    <xf numFmtId="0" fontId="13" fillId="4" borderId="12" xfId="9" applyNumberFormat="1" applyFont="1" applyFill="1" applyBorder="1" applyAlignment="1" applyProtection="1">
      <alignment horizontal="left" vertical="center" wrapText="1"/>
    </xf>
    <xf numFmtId="0" fontId="0" fillId="2" borderId="14" xfId="0" applyFill="1" applyBorder="1" applyAlignment="1" applyProtection="1">
      <alignment horizontal="center" vertical="center" wrapText="1"/>
    </xf>
    <xf numFmtId="0" fontId="0" fillId="2" borderId="10" xfId="0" applyFill="1" applyBorder="1" applyAlignment="1" applyProtection="1">
      <alignment horizontal="left" vertical="center" wrapText="1"/>
    </xf>
    <xf numFmtId="0" fontId="3" fillId="4" borderId="4" xfId="0" applyFont="1" applyFill="1" applyBorder="1" applyAlignment="1">
      <alignment horizontal="center" vertical="center" wrapText="1"/>
    </xf>
    <xf numFmtId="0" fontId="13" fillId="4" borderId="11" xfId="9" applyNumberFormat="1" applyFont="1" applyFill="1" applyBorder="1" applyAlignment="1" applyProtection="1">
      <alignment horizontal="left" vertical="center"/>
    </xf>
    <xf numFmtId="0" fontId="2" fillId="4" borderId="9" xfId="0" applyFont="1" applyFill="1" applyBorder="1" applyAlignment="1">
      <alignment horizontal="center" vertical="center" wrapText="1"/>
    </xf>
    <xf numFmtId="0" fontId="0" fillId="4" borderId="6" xfId="0" applyFill="1" applyBorder="1" applyAlignment="1" applyProtection="1">
      <alignment horizontal="center" vertical="center" wrapText="1"/>
    </xf>
    <xf numFmtId="0" fontId="3" fillId="4" borderId="9" xfId="0" applyFont="1" applyFill="1" applyBorder="1" applyAlignment="1">
      <alignment horizontal="center" vertical="center" wrapText="1"/>
    </xf>
    <xf numFmtId="0" fontId="0" fillId="4" borderId="10" xfId="0" applyFill="1" applyBorder="1" applyAlignment="1" applyProtection="1">
      <alignment horizontal="center" vertical="center" wrapText="1"/>
    </xf>
    <xf numFmtId="0" fontId="13" fillId="0" borderId="0" xfId="9" applyNumberFormat="1" applyFont="1" applyFill="1" applyBorder="1" applyAlignment="1" applyProtection="1">
      <alignment horizontal="left" vertical="center"/>
    </xf>
    <xf numFmtId="0" fontId="2" fillId="0" borderId="0" xfId="0" applyFont="1" applyFill="1" applyBorder="1" applyAlignment="1">
      <alignment horizontal="center" vertical="center" wrapText="1"/>
    </xf>
    <xf numFmtId="0" fontId="4" fillId="5" borderId="10" xfId="0" applyFont="1" applyFill="1" applyBorder="1" applyAlignment="1" applyProtection="1">
      <alignment horizontal="left" vertical="center" indent="1"/>
    </xf>
    <xf numFmtId="0" fontId="3" fillId="4" borderId="21" xfId="0" applyFont="1" applyFill="1" applyBorder="1" applyAlignment="1" applyProtection="1">
      <alignment horizontal="center" vertical="center" wrapText="1"/>
    </xf>
    <xf numFmtId="0" fontId="0" fillId="4" borderId="10" xfId="0" applyFill="1" applyBorder="1" applyAlignment="1" applyProtection="1">
      <alignment horizontal="left" vertical="center" wrapText="1"/>
    </xf>
    <xf numFmtId="0" fontId="2" fillId="4" borderId="4" xfId="0" applyFont="1" applyFill="1" applyBorder="1" applyAlignment="1" applyProtection="1">
      <alignment horizontal="left" vertical="center"/>
    </xf>
    <xf numFmtId="0" fontId="0" fillId="4" borderId="7" xfId="0" applyFill="1" applyBorder="1" applyAlignment="1" applyProtection="1">
      <alignment horizontal="center" vertical="center"/>
    </xf>
    <xf numFmtId="0" fontId="22" fillId="0" borderId="0" xfId="11" applyBorder="1">
      <alignment horizontal="left" vertical="center"/>
    </xf>
    <xf numFmtId="0" fontId="4" fillId="4" borderId="7" xfId="0" applyFont="1" applyFill="1" applyBorder="1" applyAlignment="1" applyProtection="1">
      <alignment horizontal="left" vertical="center" indent="1"/>
    </xf>
    <xf numFmtId="0" fontId="2" fillId="4" borderId="6" xfId="0" applyFont="1" applyFill="1" applyBorder="1" applyAlignment="1" applyProtection="1">
      <alignment horizontal="left" vertical="center"/>
    </xf>
    <xf numFmtId="0" fontId="0" fillId="4" borderId="7" xfId="0" applyFill="1" applyBorder="1" applyAlignment="1" applyProtection="1">
      <alignment horizontal="center" vertical="center" wrapText="1"/>
    </xf>
    <xf numFmtId="0" fontId="13" fillId="5" borderId="9" xfId="0" applyFont="1" applyFill="1" applyBorder="1" applyAlignment="1" applyProtection="1">
      <alignment horizontal="left" vertical="center" indent="1"/>
    </xf>
    <xf numFmtId="0" fontId="13" fillId="5" borderId="10" xfId="0" applyFont="1" applyFill="1" applyBorder="1" applyAlignment="1" applyProtection="1">
      <alignment horizontal="left" vertical="center" indent="1"/>
    </xf>
    <xf numFmtId="0" fontId="4" fillId="4" borderId="10" xfId="0" applyFont="1" applyFill="1" applyBorder="1" applyAlignment="1" applyProtection="1">
      <alignment horizontal="left" vertical="center" indent="1"/>
    </xf>
    <xf numFmtId="3" fontId="2" fillId="4" borderId="22" xfId="0" applyNumberFormat="1" applyFont="1" applyFill="1" applyBorder="1" applyAlignment="1">
      <alignment horizontal="center" vertical="center" wrapText="1"/>
    </xf>
    <xf numFmtId="9" fontId="2" fillId="4" borderId="22" xfId="12"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pplyProtection="1">
      <alignment horizontal="left" vertical="center" wrapText="1"/>
    </xf>
    <xf numFmtId="3" fontId="2" fillId="0" borderId="0" xfId="0" applyNumberFormat="1" applyFont="1" applyFill="1" applyBorder="1" applyAlignment="1">
      <alignment horizontal="center" vertical="center" wrapText="1"/>
    </xf>
    <xf numFmtId="0" fontId="0" fillId="4" borderId="7" xfId="0" applyFill="1" applyBorder="1" applyAlignment="1" applyProtection="1">
      <alignment horizontal="left" vertical="center"/>
    </xf>
    <xf numFmtId="0" fontId="4" fillId="4" borderId="15" xfId="0" applyFont="1" applyFill="1" applyBorder="1" applyAlignment="1" applyProtection="1">
      <alignment horizontal="left" vertical="center" wrapText="1"/>
    </xf>
    <xf numFmtId="0" fontId="18" fillId="3" borderId="11" xfId="9" applyNumberFormat="1" applyFont="1" applyAlignment="1">
      <alignment horizontal="left" vertical="center"/>
    </xf>
    <xf numFmtId="0" fontId="13" fillId="4" borderId="12" xfId="9" applyNumberFormat="1" applyFont="1" applyFill="1" applyBorder="1" applyAlignment="1">
      <alignment horizontal="left" vertical="center" wrapText="1"/>
    </xf>
    <xf numFmtId="4" fontId="0" fillId="2" borderId="10" xfId="0" applyNumberFormat="1" applyFill="1" applyBorder="1" applyAlignment="1" applyProtection="1">
      <alignment horizontal="left" vertical="center"/>
    </xf>
    <xf numFmtId="4" fontId="0" fillId="2" borderId="10" xfId="0" applyNumberFormat="1" applyFill="1" applyBorder="1" applyAlignment="1" applyProtection="1">
      <alignment horizontal="right" vertical="center"/>
    </xf>
    <xf numFmtId="0" fontId="0" fillId="5" borderId="6" xfId="0" applyFill="1" applyBorder="1" applyAlignment="1">
      <alignment horizontal="left" vertical="center"/>
    </xf>
    <xf numFmtId="0" fontId="0" fillId="5" borderId="14" xfId="0" applyFill="1" applyBorder="1" applyAlignment="1">
      <alignment horizontal="center" vertical="center" wrapText="1"/>
    </xf>
    <xf numFmtId="3" fontId="2" fillId="4" borderId="21" xfId="0" applyNumberFormat="1" applyFont="1" applyFill="1" applyBorder="1" applyAlignment="1">
      <alignment horizontal="center" vertical="center" wrapText="1"/>
    </xf>
    <xf numFmtId="4" fontId="2" fillId="4" borderId="2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4" fillId="5" borderId="7" xfId="0" applyFont="1" applyFill="1" applyBorder="1" applyAlignment="1">
      <alignment horizontal="left" vertical="center" indent="1"/>
    </xf>
    <xf numFmtId="0" fontId="0" fillId="4" borderId="6" xfId="0" applyFill="1" applyBorder="1" applyAlignment="1">
      <alignment horizontal="left" vertical="center"/>
    </xf>
    <xf numFmtId="0" fontId="0" fillId="4" borderId="7" xfId="0" applyFill="1" applyBorder="1" applyAlignment="1">
      <alignment horizontal="center" vertical="center" wrapText="1"/>
    </xf>
    <xf numFmtId="0" fontId="0" fillId="0" borderId="1" xfId="0" applyBorder="1">
      <alignment vertical="center"/>
    </xf>
    <xf numFmtId="0" fontId="0" fillId="0" borderId="13" xfId="0" applyBorder="1">
      <alignment vertical="center"/>
    </xf>
    <xf numFmtId="0" fontId="0" fillId="0" borderId="4" xfId="0" applyBorder="1">
      <alignment vertical="center"/>
    </xf>
    <xf numFmtId="0" fontId="0" fillId="0" borderId="21" xfId="0" applyBorder="1">
      <alignment vertical="center"/>
    </xf>
    <xf numFmtId="9" fontId="0" fillId="0" borderId="21" xfId="0" applyNumberFormat="1" applyBorder="1">
      <alignment vertical="center"/>
    </xf>
    <xf numFmtId="3" fontId="0" fillId="0" borderId="21" xfId="0" applyNumberFormat="1" applyBorder="1">
      <alignment vertical="center"/>
    </xf>
    <xf numFmtId="3" fontId="0" fillId="0" borderId="5" xfId="0" applyNumberFormat="1" applyBorder="1">
      <alignment vertical="center"/>
    </xf>
    <xf numFmtId="0" fontId="0" fillId="0" borderId="6" xfId="0" applyBorder="1">
      <alignment vertical="center"/>
    </xf>
    <xf numFmtId="0" fontId="0" fillId="0" borderId="14" xfId="0" applyBorder="1">
      <alignment vertical="center"/>
    </xf>
    <xf numFmtId="0" fontId="0" fillId="0" borderId="7" xfId="0" applyBorder="1">
      <alignment vertical="center"/>
    </xf>
    <xf numFmtId="9" fontId="0" fillId="0" borderId="14" xfId="0" applyNumberFormat="1" applyBorder="1">
      <alignment vertical="center"/>
    </xf>
    <xf numFmtId="3" fontId="0" fillId="0" borderId="14" xfId="0" applyNumberFormat="1" applyBorder="1">
      <alignment vertical="center"/>
    </xf>
    <xf numFmtId="3" fontId="0" fillId="0" borderId="7" xfId="0" applyNumberFormat="1" applyBorder="1">
      <alignment vertical="center"/>
    </xf>
    <xf numFmtId="0" fontId="7" fillId="4" borderId="11" xfId="0" applyFont="1" applyFill="1" applyBorder="1">
      <alignment vertical="center"/>
    </xf>
    <xf numFmtId="0" fontId="0" fillId="4" borderId="11" xfId="0" applyFill="1" applyBorder="1">
      <alignment vertical="center"/>
    </xf>
    <xf numFmtId="0" fontId="4" fillId="7" borderId="4" xfId="0" applyFont="1" applyFill="1" applyBorder="1">
      <alignment vertical="center"/>
    </xf>
    <xf numFmtId="0" fontId="4" fillId="7" borderId="21" xfId="0" applyFont="1" applyFill="1" applyBorder="1">
      <alignment vertical="center"/>
    </xf>
    <xf numFmtId="0" fontId="4" fillId="7" borderId="5" xfId="0" applyFont="1" applyFill="1" applyBorder="1">
      <alignment vertical="center"/>
    </xf>
    <xf numFmtId="0" fontId="4" fillId="0" borderId="25" xfId="0" applyFont="1" applyBorder="1" applyAlignment="1">
      <alignment horizontal="left" vertical="center"/>
    </xf>
    <xf numFmtId="4" fontId="2" fillId="4" borderId="21" xfId="0" applyNumberFormat="1" applyFont="1" applyFill="1" applyBorder="1" applyAlignment="1">
      <alignment horizontal="center" vertical="center" wrapText="1"/>
    </xf>
    <xf numFmtId="0" fontId="0" fillId="6" borderId="21" xfId="0" applyFill="1" applyBorder="1">
      <alignment vertical="center"/>
    </xf>
    <xf numFmtId="0" fontId="0" fillId="6" borderId="14" xfId="0" applyFill="1" applyBorder="1">
      <alignment vertical="center"/>
    </xf>
    <xf numFmtId="0" fontId="4" fillId="7" borderId="21" xfId="0" applyFont="1" applyFill="1" applyBorder="1" applyAlignment="1">
      <alignment horizontal="center" vertical="center"/>
    </xf>
    <xf numFmtId="0" fontId="4" fillId="7" borderId="5" xfId="0" applyFont="1" applyFill="1" applyBorder="1" applyAlignment="1">
      <alignment horizontal="center" vertical="center"/>
    </xf>
    <xf numFmtId="0" fontId="0" fillId="7" borderId="4" xfId="0" applyFill="1" applyBorder="1">
      <alignment vertical="center"/>
    </xf>
    <xf numFmtId="0" fontId="0" fillId="7" borderId="21" xfId="0" applyFill="1" applyBorder="1">
      <alignment vertical="center"/>
    </xf>
    <xf numFmtId="0" fontId="7" fillId="0" borderId="21" xfId="0" applyFont="1" applyBorder="1">
      <alignment vertical="center"/>
    </xf>
    <xf numFmtId="0" fontId="7" fillId="0" borderId="14" xfId="0" applyFont="1" applyBorder="1">
      <alignment vertical="center"/>
    </xf>
    <xf numFmtId="0" fontId="0" fillId="6" borderId="5" xfId="0" applyFill="1" applyBorder="1">
      <alignment vertical="center"/>
    </xf>
    <xf numFmtId="0" fontId="0" fillId="6" borderId="7" xfId="0" applyFill="1" applyBorder="1">
      <alignment vertical="center"/>
    </xf>
    <xf numFmtId="3" fontId="0" fillId="6" borderId="21" xfId="0" applyNumberFormat="1" applyFill="1" applyBorder="1">
      <alignment vertical="center"/>
    </xf>
    <xf numFmtId="3" fontId="0" fillId="6" borderId="5" xfId="0" applyNumberFormat="1" applyFill="1" applyBorder="1">
      <alignment vertical="center"/>
    </xf>
    <xf numFmtId="3" fontId="0" fillId="6" borderId="14" xfId="0" applyNumberFormat="1" applyFill="1" applyBorder="1">
      <alignment vertical="center"/>
    </xf>
    <xf numFmtId="0" fontId="7" fillId="0" borderId="1" xfId="0" applyFont="1" applyBorder="1">
      <alignment vertical="center"/>
    </xf>
    <xf numFmtId="3" fontId="0" fillId="0" borderId="14" xfId="0" applyNumberFormat="1" applyFill="1" applyBorder="1">
      <alignment vertical="center"/>
    </xf>
    <xf numFmtId="0" fontId="0" fillId="0" borderId="21" xfId="0" applyBorder="1" applyAlignment="1">
      <alignment horizontal="right" vertical="center"/>
    </xf>
    <xf numFmtId="0" fontId="0" fillId="4" borderId="14" xfId="0" applyFill="1" applyBorder="1" applyAlignment="1" applyProtection="1">
      <alignment horizontal="center" vertical="center" wrapText="1"/>
    </xf>
    <xf numFmtId="3" fontId="0" fillId="0" borderId="21" xfId="0" applyNumberFormat="1" applyFill="1" applyBorder="1">
      <alignment vertical="center"/>
    </xf>
    <xf numFmtId="9" fontId="0" fillId="0" borderId="21" xfId="0" applyNumberFormat="1" applyFill="1" applyBorder="1">
      <alignment vertical="center"/>
    </xf>
    <xf numFmtId="9" fontId="0" fillId="0" borderId="14" xfId="0" applyNumberFormat="1" applyFill="1" applyBorder="1">
      <alignment vertical="center"/>
    </xf>
    <xf numFmtId="0" fontId="13" fillId="4" borderId="9" xfId="9" applyNumberFormat="1" applyFont="1" applyFill="1" applyBorder="1" applyAlignment="1" applyProtection="1">
      <alignment horizontal="left" vertical="center"/>
    </xf>
    <xf numFmtId="0" fontId="2" fillId="4" borderId="21" xfId="0" applyFont="1" applyFill="1" applyBorder="1" applyAlignment="1">
      <alignment horizontal="center" vertical="center" wrapText="1"/>
    </xf>
    <xf numFmtId="0" fontId="13" fillId="4" borderId="21" xfId="9" applyNumberFormat="1" applyFont="1" applyFill="1" applyBorder="1" applyAlignment="1" applyProtection="1">
      <alignment horizontal="left" vertical="center"/>
    </xf>
    <xf numFmtId="0" fontId="13" fillId="4" borderId="4" xfId="9" applyNumberFormat="1" applyFont="1" applyFill="1" applyBorder="1" applyAlignment="1" applyProtection="1">
      <alignment horizontal="left" vertical="center"/>
    </xf>
    <xf numFmtId="0" fontId="0" fillId="4" borderId="21" xfId="0" applyFill="1" applyBorder="1" applyAlignment="1" applyProtection="1">
      <alignment horizontal="left" vertical="center" wrapText="1"/>
    </xf>
    <xf numFmtId="0" fontId="13" fillId="4" borderId="5" xfId="9" applyNumberFormat="1" applyFont="1" applyFill="1" applyBorder="1" applyAlignment="1" applyProtection="1">
      <alignment horizontal="left" vertical="center"/>
    </xf>
    <xf numFmtId="0" fontId="3" fillId="4" borderId="11" xfId="0" applyFont="1" applyFill="1" applyBorder="1" applyAlignment="1">
      <alignment horizontal="center" vertical="center" wrapText="1"/>
    </xf>
    <xf numFmtId="0" fontId="2" fillId="4" borderId="10" xfId="0" applyFont="1" applyFill="1" applyBorder="1" applyAlignment="1" applyProtection="1">
      <alignment horizontal="left" vertical="center"/>
    </xf>
    <xf numFmtId="0" fontId="2" fillId="4" borderId="10" xfId="0" applyFont="1" applyFill="1" applyBorder="1" applyAlignment="1" applyProtection="1">
      <alignment horizontal="left" vertical="center" wrapText="1"/>
    </xf>
    <xf numFmtId="0" fontId="0" fillId="4" borderId="0" xfId="0" applyFill="1" applyBorder="1" applyAlignment="1" applyProtection="1">
      <alignment horizontal="center" vertical="center"/>
    </xf>
    <xf numFmtId="0" fontId="0" fillId="4" borderId="0" xfId="0" applyFill="1" applyBorder="1" applyAlignment="1" applyProtection="1">
      <alignment horizontal="center" vertical="center" wrapText="1"/>
    </xf>
    <xf numFmtId="0" fontId="0" fillId="4" borderId="11" xfId="0" applyFill="1" applyBorder="1" applyAlignment="1" applyProtection="1">
      <alignment horizontal="center" vertical="center"/>
    </xf>
    <xf numFmtId="0" fontId="0" fillId="4" borderId="11" xfId="0" applyFill="1" applyBorder="1" applyAlignment="1" applyProtection="1">
      <alignment horizontal="center" vertical="center" wrapText="1"/>
    </xf>
    <xf numFmtId="0" fontId="3" fillId="4" borderId="21" xfId="0" applyFont="1" applyFill="1" applyBorder="1" applyAlignment="1">
      <alignment horizontal="center" vertical="center" wrapText="1"/>
    </xf>
    <xf numFmtId="0" fontId="3" fillId="4" borderId="14" xfId="0" applyFont="1" applyFill="1" applyBorder="1" applyAlignment="1">
      <alignment horizontal="center" vertical="center" wrapText="1"/>
    </xf>
    <xf numFmtId="9" fontId="2" fillId="4" borderId="21" xfId="12" applyFont="1" applyFill="1" applyBorder="1" applyAlignment="1">
      <alignment horizontal="center" vertical="center" wrapText="1"/>
    </xf>
    <xf numFmtId="9" fontId="4" fillId="7" borderId="21" xfId="12" applyFont="1" applyFill="1" applyBorder="1" applyAlignment="1">
      <alignment horizontal="center" vertical="center"/>
    </xf>
    <xf numFmtId="3" fontId="0" fillId="0" borderId="7" xfId="0" applyNumberFormat="1" applyFill="1" applyBorder="1">
      <alignment vertical="center"/>
    </xf>
    <xf numFmtId="0" fontId="0" fillId="7" borderId="10" xfId="0" applyFill="1" applyBorder="1" applyAlignment="1" applyProtection="1">
      <alignment horizontal="left" vertical="center"/>
    </xf>
    <xf numFmtId="0" fontId="1" fillId="0" borderId="0" xfId="6" applyNumberFormat="1" applyAlignment="1">
      <alignment horizontal="left" vertical="center"/>
    </xf>
    <xf numFmtId="0" fontId="22" fillId="0" borderId="0" xfId="11" applyAlignment="1">
      <alignment horizontal="left" vertical="center"/>
    </xf>
    <xf numFmtId="0" fontId="0" fillId="0" borderId="0" xfId="0" applyAlignment="1" applyProtection="1">
      <alignment vertical="center"/>
    </xf>
    <xf numFmtId="0" fontId="0" fillId="0" borderId="0" xfId="0" applyAlignment="1">
      <alignment vertical="center"/>
    </xf>
    <xf numFmtId="0" fontId="20" fillId="0" borderId="0" xfId="10" applyAlignment="1">
      <alignment vertical="center"/>
    </xf>
    <xf numFmtId="0" fontId="21" fillId="4" borderId="11" xfId="0" applyFont="1" applyFill="1" applyBorder="1" applyAlignment="1">
      <alignment vertical="center"/>
    </xf>
    <xf numFmtId="0" fontId="21" fillId="4" borderId="12" xfId="0" applyFont="1" applyFill="1" applyBorder="1" applyAlignment="1">
      <alignment vertical="center"/>
    </xf>
    <xf numFmtId="0" fontId="0" fillId="2" borderId="6"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22" fillId="0" borderId="0" xfId="11" applyBorder="1" applyAlignment="1">
      <alignment horizontal="left" vertical="center"/>
    </xf>
    <xf numFmtId="0" fontId="0" fillId="0" borderId="0" xfId="0" applyBorder="1" applyAlignment="1">
      <alignment vertical="center"/>
    </xf>
    <xf numFmtId="49" fontId="18" fillId="6" borderId="11" xfId="9" applyNumberFormat="1" applyFill="1" applyAlignment="1">
      <alignment horizontal="left" vertical="center"/>
    </xf>
    <xf numFmtId="0" fontId="18" fillId="6" borderId="11" xfId="9" applyNumberFormat="1" applyFill="1" applyAlignment="1">
      <alignment horizontal="left" vertical="center"/>
    </xf>
    <xf numFmtId="0" fontId="4" fillId="4" borderId="7" xfId="0" applyFont="1" applyFill="1" applyBorder="1" applyAlignment="1" applyProtection="1">
      <alignment horizontal="left" vertical="center"/>
    </xf>
    <xf numFmtId="0" fontId="4" fillId="4" borderId="7" xfId="0" applyFont="1" applyFill="1" applyBorder="1" applyAlignment="1">
      <alignment horizontal="left" vertical="center"/>
    </xf>
    <xf numFmtId="0" fontId="4" fillId="4" borderId="10" xfId="0" applyFont="1" applyFill="1" applyBorder="1" applyAlignment="1" applyProtection="1">
      <alignment horizontal="left" vertical="center"/>
    </xf>
    <xf numFmtId="4" fontId="0" fillId="0" borderId="0" xfId="0" applyNumberFormat="1" applyFill="1" applyBorder="1" applyAlignment="1" applyProtection="1">
      <alignment horizontal="right" vertical="center"/>
    </xf>
    <xf numFmtId="0" fontId="0" fillId="0" borderId="0" xfId="0" applyFill="1" applyBorder="1" applyAlignment="1" applyProtection="1">
      <alignment horizontal="left" vertical="center"/>
    </xf>
    <xf numFmtId="0" fontId="2" fillId="4" borderId="5" xfId="0" applyFont="1" applyFill="1" applyBorder="1" applyAlignment="1">
      <alignment horizontal="center" vertical="center" wrapText="1"/>
    </xf>
    <xf numFmtId="0" fontId="24" fillId="0" borderId="0" xfId="13" applyBorder="1" applyAlignment="1">
      <alignment horizontal="left" vertical="center"/>
    </xf>
    <xf numFmtId="0" fontId="24" fillId="0" borderId="0" xfId="13">
      <alignment horizontal="left" vertical="center"/>
    </xf>
    <xf numFmtId="0" fontId="24" fillId="0" borderId="0" xfId="13" applyFont="1" applyBorder="1" applyAlignment="1">
      <alignment horizontal="left" vertical="center"/>
    </xf>
    <xf numFmtId="0" fontId="4" fillId="4" borderId="12"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4" fillId="5" borderId="14"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4" fillId="5" borderId="6" xfId="0" applyFont="1" applyFill="1" applyBorder="1" applyAlignment="1" applyProtection="1">
      <alignment horizontal="left" vertical="center"/>
    </xf>
    <xf numFmtId="0" fontId="4" fillId="4" borderId="22"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4" borderId="6" xfId="0" applyFont="1" applyFill="1" applyBorder="1" applyAlignment="1" applyProtection="1">
      <alignment horizontal="left" vertical="center"/>
    </xf>
    <xf numFmtId="0" fontId="4" fillId="4" borderId="5"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13" fillId="0" borderId="0" xfId="0" applyFont="1">
      <alignment vertical="center"/>
    </xf>
    <xf numFmtId="0" fontId="4" fillId="4" borderId="14" xfId="0" applyFont="1" applyFill="1" applyBorder="1" applyAlignment="1" applyProtection="1">
      <alignment horizontal="center" vertical="center" wrapText="1"/>
    </xf>
    <xf numFmtId="0" fontId="15" fillId="4" borderId="0"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xf>
    <xf numFmtId="0" fontId="0" fillId="5" borderId="5" xfId="0" applyFill="1" applyBorder="1" applyAlignment="1" applyProtection="1">
      <alignment horizontal="center" vertical="center" wrapText="1"/>
    </xf>
    <xf numFmtId="0" fontId="23" fillId="6" borderId="11" xfId="9" applyNumberFormat="1" applyFont="1" applyFill="1" applyAlignment="1">
      <alignment horizontal="left" vertical="center"/>
    </xf>
    <xf numFmtId="0" fontId="13" fillId="4" borderId="0" xfId="0" applyFont="1" applyFill="1" applyBorder="1" applyAlignment="1" applyProtection="1">
      <alignment horizontal="left" vertical="center" wrapText="1"/>
    </xf>
    <xf numFmtId="0" fontId="15" fillId="4" borderId="15"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0" fillId="0" borderId="21" xfId="0" applyFill="1" applyBorder="1" applyAlignment="1" applyProtection="1">
      <alignment horizontal="center" vertical="center" wrapText="1"/>
    </xf>
    <xf numFmtId="0" fontId="19" fillId="0" borderId="2" xfId="7" applyAlignment="1">
      <alignment horizontal="left"/>
    </xf>
    <xf numFmtId="0" fontId="3" fillId="0" borderId="13" xfId="0" applyFont="1" applyBorder="1" applyAlignment="1">
      <alignment horizontal="left" vertical="center"/>
    </xf>
    <xf numFmtId="0" fontId="0" fillId="0" borderId="5" xfId="0"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6" fillId="0" borderId="2" xfId="8" applyFont="1">
      <alignment horizontal="left"/>
    </xf>
    <xf numFmtId="0" fontId="7" fillId="0" borderId="0" xfId="0" applyFont="1" applyFill="1">
      <alignment vertical="center"/>
    </xf>
  </cellXfs>
  <cellStyles count="14">
    <cellStyle name="Hypertextový odkaz" xfId="5" builtinId="8" customBuiltin="1"/>
    <cellStyle name="Min. výška 90" xfId="13" xr:uid="{519D1D96-C1DC-4647-9746-DB93BBE7A9C6}"/>
    <cellStyle name="Min. výška řádku" xfId="11" xr:uid="{D55FF0E4-410F-4E15-B53D-C759FD7F6A6E}"/>
    <cellStyle name="Nadpis 1" xfId="2" builtinId="16" hidden="1"/>
    <cellStyle name="Nadpis 1" xfId="7" builtinId="16" customBuiltin="1"/>
    <cellStyle name="Nadpis 2" xfId="3" builtinId="17" hidden="1"/>
    <cellStyle name="Nadpis 2" xfId="8" builtinId="17" customBuiltin="1"/>
    <cellStyle name="Nadpis 3" xfId="4" builtinId="18" hidden="1"/>
    <cellStyle name="Nadpis 3" xfId="9" builtinId="18" customBuiltin="1"/>
    <cellStyle name="Nadpis 4" xfId="10" builtinId="19" customBuiltin="1"/>
    <cellStyle name="Název" xfId="1" builtinId="15" hidden="1"/>
    <cellStyle name="Název" xfId="6" builtinId="15"/>
    <cellStyle name="Normální" xfId="0" builtinId="0" customBuiltin="1"/>
    <cellStyle name="Procenta" xfId="12" builtinId="5"/>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6C0C0"/>
      <color rgb="FFEED2D2"/>
      <color rgb="FFEAC8C8"/>
      <color rgb="FFC2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5B47-0BD1-4671-8F92-769AFF0BCAA5}">
  <sheetPr codeName="List1"/>
  <dimension ref="A1:B20"/>
  <sheetViews>
    <sheetView showGridLines="0" tabSelected="1" zoomScaleNormal="100" workbookViewId="0">
      <selection activeCell="A16" sqref="A16"/>
    </sheetView>
  </sheetViews>
  <sheetFormatPr defaultColWidth="9.140625" defaultRowHeight="15" customHeight="1" x14ac:dyDescent="0.2"/>
  <cols>
    <col min="1" max="1" width="30.5703125" style="18" customWidth="1"/>
    <col min="2" max="2" width="120.5703125" style="18" customWidth="1"/>
    <col min="3" max="16384" width="9.140625" style="18"/>
  </cols>
  <sheetData>
    <row r="1" spans="1:2" ht="45" customHeight="1" x14ac:dyDescent="0.2">
      <c r="A1" s="16" t="s">
        <v>30</v>
      </c>
    </row>
    <row r="3" spans="1:2" ht="30" customHeight="1" thickBot="1" x14ac:dyDescent="0.4">
      <c r="A3" s="246" t="s">
        <v>159</v>
      </c>
      <c r="B3" s="21"/>
    </row>
    <row r="4" spans="1:2" ht="15" customHeight="1" x14ac:dyDescent="0.2">
      <c r="A4" s="22" t="s">
        <v>160</v>
      </c>
      <c r="B4" s="247" t="s">
        <v>161</v>
      </c>
    </row>
    <row r="5" spans="1:2" ht="15" customHeight="1" x14ac:dyDescent="0.2">
      <c r="A5" s="23" t="s">
        <v>162</v>
      </c>
      <c r="B5" s="248" t="s">
        <v>163</v>
      </c>
    </row>
    <row r="6" spans="1:2" ht="15" customHeight="1" x14ac:dyDescent="0.2">
      <c r="A6" s="23" t="s">
        <v>164</v>
      </c>
      <c r="B6" s="249" t="s">
        <v>165</v>
      </c>
    </row>
    <row r="7" spans="1:2" ht="15" customHeight="1" x14ac:dyDescent="0.2">
      <c r="A7" s="26" t="s">
        <v>166</v>
      </c>
      <c r="B7" s="250" t="s">
        <v>167</v>
      </c>
    </row>
    <row r="8" spans="1:2" ht="30" customHeight="1" x14ac:dyDescent="0.2"/>
    <row r="9" spans="1:2" ht="30" customHeight="1" x14ac:dyDescent="0.2">
      <c r="A9" s="27"/>
      <c r="B9" s="27"/>
    </row>
    <row r="10" spans="1:2" ht="12.75" x14ac:dyDescent="0.2">
      <c r="A10" s="29"/>
    </row>
    <row r="11" spans="1:2" s="34" customFormat="1" ht="30" customHeight="1" thickBot="1" x14ac:dyDescent="0.35">
      <c r="A11" s="251" t="s">
        <v>31</v>
      </c>
      <c r="B11" s="30"/>
    </row>
    <row r="12" spans="1:2" ht="15" customHeight="1" x14ac:dyDescent="0.2">
      <c r="A12" s="29" t="s">
        <v>32</v>
      </c>
      <c r="B12" s="29"/>
    </row>
    <row r="13" spans="1:2" ht="15" customHeight="1" x14ac:dyDescent="0.2">
      <c r="A13" s="29" t="s">
        <v>184</v>
      </c>
      <c r="B13" s="29"/>
    </row>
    <row r="14" spans="1:2" ht="15" customHeight="1" x14ac:dyDescent="0.2">
      <c r="A14" s="29" t="s">
        <v>0</v>
      </c>
      <c r="B14" s="29"/>
    </row>
    <row r="15" spans="1:2" ht="15" customHeight="1" x14ac:dyDescent="0.2">
      <c r="A15" s="29" t="s">
        <v>34</v>
      </c>
    </row>
    <row r="16" spans="1:2" ht="15" customHeight="1" x14ac:dyDescent="0.2">
      <c r="A16" s="29" t="s">
        <v>35</v>
      </c>
    </row>
    <row r="17" spans="1:2" ht="15" customHeight="1" x14ac:dyDescent="0.2">
      <c r="A17" s="35" t="s">
        <v>33</v>
      </c>
    </row>
    <row r="18" spans="1:2" s="34" customFormat="1" ht="30" customHeight="1" thickBot="1" x14ac:dyDescent="0.35">
      <c r="A18" s="30" t="s">
        <v>1</v>
      </c>
      <c r="B18" s="30"/>
    </row>
    <row r="19" spans="1:2" ht="15" customHeight="1" x14ac:dyDescent="0.2">
      <c r="A19" s="29" t="s">
        <v>2</v>
      </c>
      <c r="B19" s="29"/>
    </row>
    <row r="20" spans="1:2" ht="15" customHeight="1" x14ac:dyDescent="0.2">
      <c r="A20" s="29" t="s">
        <v>3</v>
      </c>
      <c r="B20" s="29"/>
    </row>
  </sheetData>
  <sheetProtection algorithmName="SHA-512" hashValue="ykKDsO6kKWxuzEpfTwXrVXRh5u4rz0uj2eyNSRI+oPMRmyi2bZb+CZ0quKO39nE4oEwr1M5u07eF+28R/UCt1w==" saltValue="u4fPHx4cadnJOcUsXio/Yg==" spinCount="100000" sheet="1" objects="1" scenarios="1"/>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D228-2BD3-4422-A9FB-B06E6CD5085B}">
  <sheetPr codeName="List2"/>
  <dimension ref="A1:C19"/>
  <sheetViews>
    <sheetView showGridLines="0" workbookViewId="0"/>
  </sheetViews>
  <sheetFormatPr defaultColWidth="9.140625" defaultRowHeight="12.75" x14ac:dyDescent="0.2"/>
  <cols>
    <col min="1" max="1" width="30.5703125" style="18" customWidth="1"/>
    <col min="2" max="2" width="45.5703125" style="17" customWidth="1"/>
    <col min="3" max="3" width="60.5703125" style="18" customWidth="1"/>
    <col min="4" max="16384" width="9.140625" style="18"/>
  </cols>
  <sheetData>
    <row r="1" spans="1:3" ht="45" customHeight="1" x14ac:dyDescent="0.2">
      <c r="A1" s="16" t="str">
        <f>'titulní strana'!A1</f>
        <v>FORMULÁŘ NABÍDKY</v>
      </c>
    </row>
    <row r="2" spans="1:3" ht="15" customHeight="1" x14ac:dyDescent="0.2"/>
    <row r="3" spans="1:3" ht="30" customHeight="1" thickBot="1" x14ac:dyDescent="0.25">
      <c r="A3" s="19" t="s">
        <v>27</v>
      </c>
      <c r="B3" s="20"/>
      <c r="C3" s="21"/>
    </row>
    <row r="4" spans="1:3" ht="15" customHeight="1" x14ac:dyDescent="0.2">
      <c r="A4" s="22" t="s">
        <v>4</v>
      </c>
      <c r="B4" s="1"/>
    </row>
    <row r="5" spans="1:3" ht="15" customHeight="1" x14ac:dyDescent="0.2">
      <c r="A5" s="23" t="s">
        <v>5</v>
      </c>
      <c r="B5" s="46"/>
    </row>
    <row r="6" spans="1:3" ht="15" customHeight="1" x14ac:dyDescent="0.2">
      <c r="A6" s="24" t="s">
        <v>6</v>
      </c>
      <c r="B6" s="46"/>
    </row>
    <row r="7" spans="1:3" ht="15" customHeight="1" x14ac:dyDescent="0.2">
      <c r="A7" s="25" t="s">
        <v>28</v>
      </c>
      <c r="B7" s="47"/>
    </row>
    <row r="8" spans="1:3" ht="30" customHeight="1" x14ac:dyDescent="0.2"/>
    <row r="9" spans="1:3" ht="30" customHeight="1" thickBot="1" x14ac:dyDescent="0.25">
      <c r="A9" s="19" t="s">
        <v>7</v>
      </c>
      <c r="B9" s="20"/>
      <c r="C9" s="21"/>
    </row>
    <row r="10" spans="1:3" ht="15" customHeight="1" x14ac:dyDescent="0.2">
      <c r="A10" s="22" t="s">
        <v>8</v>
      </c>
      <c r="B10" s="1"/>
    </row>
    <row r="11" spans="1:3" ht="15" customHeight="1" x14ac:dyDescent="0.2">
      <c r="A11" s="23" t="s">
        <v>9</v>
      </c>
      <c r="B11" s="46"/>
    </row>
    <row r="12" spans="1:3" ht="15" customHeight="1" x14ac:dyDescent="0.2">
      <c r="A12" s="26" t="s">
        <v>10</v>
      </c>
      <c r="B12" s="4"/>
    </row>
    <row r="13" spans="1:3" ht="30" customHeight="1" x14ac:dyDescent="0.2"/>
    <row r="14" spans="1:3" ht="30" customHeight="1" x14ac:dyDescent="0.2">
      <c r="A14" s="27"/>
      <c r="B14" s="28"/>
      <c r="C14" s="27"/>
    </row>
    <row r="15" spans="1:3" x14ac:dyDescent="0.2">
      <c r="A15" s="29"/>
    </row>
    <row r="16" spans="1:3" s="29" customFormat="1" ht="30" customHeight="1" thickBot="1" x14ac:dyDescent="0.35">
      <c r="A16" s="30" t="s">
        <v>11</v>
      </c>
      <c r="B16" s="31"/>
      <c r="C16" s="32"/>
    </row>
    <row r="17" spans="1:2" ht="15" customHeight="1" x14ac:dyDescent="0.2">
      <c r="A17" s="29" t="s">
        <v>12</v>
      </c>
      <c r="B17" s="33"/>
    </row>
    <row r="18" spans="1:2" x14ac:dyDescent="0.2">
      <c r="A18" s="29"/>
      <c r="B18" s="33"/>
    </row>
    <row r="19" spans="1:2" x14ac:dyDescent="0.2">
      <c r="A19" s="29"/>
      <c r="B19" s="33"/>
    </row>
  </sheetData>
  <sheetProtection algorithmName="SHA-512" hashValue="o6BwaHbQ4zdb+AQntKdTLwIXH7Atdk7PADeBofETTJLjyogiKqg6//WTbXVxdmOQWU5/Edwa/KPhH8JA0q31tg==" saltValue="6AnjZCQdZ3wKbz2sf1Q6og=="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837F-DFC9-4F59-A824-F0D5812C03E0}">
  <sheetPr codeName="List3"/>
  <dimension ref="A1:C38"/>
  <sheetViews>
    <sheetView showGridLines="0" topLeftCell="A2" zoomScaleNormal="100" workbookViewId="0">
      <selection activeCell="B25" sqref="B25"/>
    </sheetView>
  </sheetViews>
  <sheetFormatPr defaultColWidth="9.140625" defaultRowHeight="15" customHeight="1" x14ac:dyDescent="0.2"/>
  <cols>
    <col min="1" max="1" width="30.5703125" style="18" customWidth="1"/>
    <col min="2" max="2" width="45.5703125" style="17" customWidth="1"/>
    <col min="3" max="3" width="60.5703125" style="18" customWidth="1"/>
    <col min="4" max="16384" width="9.140625" style="18"/>
  </cols>
  <sheetData>
    <row r="1" spans="1:3" ht="45" customHeight="1" x14ac:dyDescent="0.2">
      <c r="A1" s="16" t="str">
        <f>'titulní strana'!A1</f>
        <v>FORMULÁŘ NABÍDKY</v>
      </c>
    </row>
    <row r="3" spans="1:3" ht="30" customHeight="1" thickBot="1" x14ac:dyDescent="0.25">
      <c r="A3" s="19" t="s">
        <v>29</v>
      </c>
      <c r="B3" s="20"/>
      <c r="C3" s="21"/>
    </row>
    <row r="4" spans="1:3" ht="15" customHeight="1" x14ac:dyDescent="0.2">
      <c r="A4" s="36" t="s">
        <v>4</v>
      </c>
      <c r="B4" s="5"/>
    </row>
    <row r="5" spans="1:3" s="7" customFormat="1" ht="15" customHeight="1" x14ac:dyDescent="0.2">
      <c r="B5" s="8"/>
    </row>
    <row r="6" spans="1:3" s="7" customFormat="1" ht="15" customHeight="1" thickBot="1" x14ac:dyDescent="0.25">
      <c r="A6" s="6" t="s">
        <v>13</v>
      </c>
      <c r="B6" s="9"/>
    </row>
    <row r="7" spans="1:3" s="7" customFormat="1" ht="15" customHeight="1" x14ac:dyDescent="0.2">
      <c r="A7" s="10" t="s">
        <v>4</v>
      </c>
      <c r="B7" s="1"/>
    </row>
    <row r="8" spans="1:3" s="7" customFormat="1" ht="15" customHeight="1" x14ac:dyDescent="0.2">
      <c r="A8" s="11" t="s">
        <v>5</v>
      </c>
      <c r="B8" s="2"/>
    </row>
    <row r="9" spans="1:3" s="7" customFormat="1" ht="15" customHeight="1" x14ac:dyDescent="0.2">
      <c r="A9" s="15" t="s">
        <v>6</v>
      </c>
      <c r="B9" s="2"/>
    </row>
    <row r="10" spans="1:3" s="7" customFormat="1" ht="15" customHeight="1" x14ac:dyDescent="0.2">
      <c r="A10" s="12" t="s">
        <v>28</v>
      </c>
      <c r="B10" s="3"/>
    </row>
    <row r="11" spans="1:3" s="7" customFormat="1" ht="15" customHeight="1" x14ac:dyDescent="0.2">
      <c r="A11" s="12"/>
      <c r="B11" s="8"/>
    </row>
    <row r="12" spans="1:3" s="7" customFormat="1" ht="15" customHeight="1" thickBot="1" x14ac:dyDescent="0.25">
      <c r="A12" s="13" t="s">
        <v>14</v>
      </c>
      <c r="B12" s="9"/>
    </row>
    <row r="13" spans="1:3" s="7" customFormat="1" ht="15" customHeight="1" x14ac:dyDescent="0.2">
      <c r="A13" s="14" t="s">
        <v>4</v>
      </c>
      <c r="B13" s="1" t="s">
        <v>15</v>
      </c>
    </row>
    <row r="14" spans="1:3" s="7" customFormat="1" ht="15" customHeight="1" x14ac:dyDescent="0.2">
      <c r="A14" s="15" t="s">
        <v>5</v>
      </c>
      <c r="B14" s="2"/>
    </row>
    <row r="15" spans="1:3" s="7" customFormat="1" ht="15" customHeight="1" x14ac:dyDescent="0.2">
      <c r="A15" s="15" t="s">
        <v>6</v>
      </c>
      <c r="B15" s="2"/>
    </row>
    <row r="16" spans="1:3" s="7" customFormat="1" ht="15" customHeight="1" x14ac:dyDescent="0.2">
      <c r="A16" s="12" t="s">
        <v>28</v>
      </c>
      <c r="B16" s="3"/>
    </row>
    <row r="17" spans="1:3" s="7" customFormat="1" ht="15" customHeight="1" x14ac:dyDescent="0.2">
      <c r="A17" s="12"/>
      <c r="B17" s="8"/>
    </row>
    <row r="18" spans="1:3" s="7" customFormat="1" ht="15" customHeight="1" thickBot="1" x14ac:dyDescent="0.25">
      <c r="A18" s="13" t="s">
        <v>16</v>
      </c>
      <c r="B18" s="9"/>
    </row>
    <row r="19" spans="1:3" s="7" customFormat="1" ht="15" customHeight="1" x14ac:dyDescent="0.2">
      <c r="A19" s="14" t="s">
        <v>4</v>
      </c>
      <c r="B19" s="1" t="s">
        <v>15</v>
      </c>
    </row>
    <row r="20" spans="1:3" s="7" customFormat="1" ht="15" customHeight="1" x14ac:dyDescent="0.2">
      <c r="A20" s="15" t="s">
        <v>5</v>
      </c>
      <c r="B20" s="2"/>
    </row>
    <row r="21" spans="1:3" s="7" customFormat="1" ht="15" customHeight="1" x14ac:dyDescent="0.2">
      <c r="A21" s="15" t="s">
        <v>6</v>
      </c>
      <c r="B21" s="2"/>
    </row>
    <row r="22" spans="1:3" s="7" customFormat="1" ht="15" customHeight="1" x14ac:dyDescent="0.2">
      <c r="A22" s="12" t="s">
        <v>28</v>
      </c>
      <c r="B22" s="3"/>
    </row>
    <row r="23" spans="1:3" ht="30" customHeight="1" x14ac:dyDescent="0.2">
      <c r="A23" s="25"/>
    </row>
    <row r="24" spans="1:3" ht="30" customHeight="1" thickBot="1" x14ac:dyDescent="0.25">
      <c r="A24" s="19" t="s">
        <v>7</v>
      </c>
      <c r="B24" s="20"/>
      <c r="C24" s="21"/>
    </row>
    <row r="25" spans="1:3" ht="15" customHeight="1" x14ac:dyDescent="0.2">
      <c r="A25" s="22" t="s">
        <v>17</v>
      </c>
      <c r="B25" s="1"/>
    </row>
    <row r="26" spans="1:3" ht="15" customHeight="1" x14ac:dyDescent="0.2">
      <c r="A26" s="23" t="s">
        <v>9</v>
      </c>
      <c r="B26" s="2"/>
    </row>
    <row r="27" spans="1:3" ht="15" customHeight="1" x14ac:dyDescent="0.2">
      <c r="A27" s="26" t="s">
        <v>10</v>
      </c>
      <c r="B27" s="3"/>
    </row>
    <row r="28" spans="1:3" ht="30" customHeight="1" x14ac:dyDescent="0.2"/>
    <row r="29" spans="1:3" ht="30" customHeight="1" thickBot="1" x14ac:dyDescent="0.25">
      <c r="A29" s="19" t="s">
        <v>108</v>
      </c>
      <c r="B29" s="20"/>
      <c r="C29" s="21"/>
    </row>
    <row r="30" spans="1:3" ht="15" customHeight="1" x14ac:dyDescent="0.2">
      <c r="A30" s="37" t="s">
        <v>109</v>
      </c>
    </row>
    <row r="31" spans="1:3" ht="15" customHeight="1" x14ac:dyDescent="0.2">
      <c r="A31" s="18" t="s">
        <v>18</v>
      </c>
    </row>
    <row r="32" spans="1:3" ht="30" customHeight="1" x14ac:dyDescent="0.2"/>
    <row r="33" spans="1:3" ht="30" customHeight="1" x14ac:dyDescent="0.2"/>
    <row r="34" spans="1:3" ht="15" customHeight="1" x14ac:dyDescent="0.2">
      <c r="A34" s="38"/>
      <c r="B34" s="39"/>
      <c r="C34" s="40"/>
    </row>
    <row r="35" spans="1:3" s="29" customFormat="1" ht="30" customHeight="1" thickBot="1" x14ac:dyDescent="0.35">
      <c r="A35" s="30" t="s">
        <v>11</v>
      </c>
      <c r="B35" s="31"/>
      <c r="C35" s="32"/>
    </row>
    <row r="36" spans="1:3" ht="15" customHeight="1" x14ac:dyDescent="0.2">
      <c r="A36" s="29" t="s">
        <v>19</v>
      </c>
      <c r="B36" s="33"/>
    </row>
    <row r="37" spans="1:3" ht="15" customHeight="1" x14ac:dyDescent="0.2">
      <c r="A37" s="29" t="s">
        <v>20</v>
      </c>
      <c r="B37" s="33"/>
    </row>
    <row r="38" spans="1:3" ht="15" customHeight="1" x14ac:dyDescent="0.2">
      <c r="A38" s="35" t="s">
        <v>21</v>
      </c>
      <c r="B38" s="33"/>
    </row>
  </sheetData>
  <sheetProtection algorithmName="SHA-512" hashValue="A/4Doloz/EBJhsMPKJortLX4RChJVFo/9k0MDjq0dIXKZd7DAihSBM4tPX+L4RFR0CYKIEJ3JcIFA+lw5QVfOA==" saltValue="U8spiYYPnHcLebqAbZ2PXQ==" spinCount="100000" sheet="1" insertRows="0" deleteRows="0"/>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1791-DABA-48C1-98D3-A5485C0CD77C}">
  <sheetPr codeName="List9">
    <pageSetUpPr autoPageBreaks="0"/>
  </sheetPr>
  <dimension ref="A1:L54"/>
  <sheetViews>
    <sheetView showGridLines="0" zoomScale="90" zoomScaleNormal="90" zoomScaleSheetLayoutView="80" workbookViewId="0">
      <selection activeCell="B15" sqref="B15"/>
    </sheetView>
  </sheetViews>
  <sheetFormatPr defaultColWidth="9.140625" defaultRowHeight="15" customHeight="1" x14ac:dyDescent="0.2"/>
  <cols>
    <col min="1" max="1" width="6.5703125" style="65" customWidth="1"/>
    <col min="2" max="2" width="86" style="48" customWidth="1"/>
    <col min="3" max="4" width="10.7109375" style="48" customWidth="1"/>
    <col min="5" max="5" width="85.7109375" style="49" customWidth="1"/>
    <col min="6" max="7" width="10.7109375" style="48" customWidth="1"/>
    <col min="8" max="8" width="85.7109375" style="49" customWidth="1"/>
    <col min="9" max="10" width="10.7109375" style="48" customWidth="1"/>
    <col min="11" max="11" width="9.140625" style="53"/>
    <col min="12" max="16384" width="9.140625" style="49"/>
  </cols>
  <sheetData>
    <row r="1" spans="1:11" ht="45" customHeight="1" x14ac:dyDescent="0.2">
      <c r="A1" s="16" t="str">
        <f>'titulní strana'!A1</f>
        <v>FORMULÁŘ NABÍDKY</v>
      </c>
      <c r="K1" s="100"/>
    </row>
    <row r="2" spans="1:11" x14ac:dyDescent="0.2">
      <c r="A2" s="62"/>
      <c r="K2" s="100"/>
    </row>
    <row r="3" spans="1:11" s="50" customFormat="1" ht="30" customHeight="1" thickBot="1" x14ac:dyDescent="0.25">
      <c r="A3" s="69" t="s">
        <v>36</v>
      </c>
      <c r="B3" s="69"/>
      <c r="C3" s="69"/>
      <c r="D3" s="69"/>
      <c r="E3" s="69"/>
      <c r="F3" s="69"/>
      <c r="G3" s="69"/>
      <c r="H3" s="69"/>
      <c r="I3" s="69"/>
      <c r="J3" s="69"/>
      <c r="K3" s="100"/>
    </row>
    <row r="4" spans="1:11" customFormat="1" x14ac:dyDescent="0.2">
      <c r="B4" s="71"/>
      <c r="K4" s="100"/>
    </row>
    <row r="5" spans="1:11" ht="30" customHeight="1" x14ac:dyDescent="0.2">
      <c r="A5" s="97">
        <f>'zdroj dat'!A15</f>
        <v>1</v>
      </c>
      <c r="B5" s="70" t="s">
        <v>168</v>
      </c>
      <c r="C5" s="70"/>
      <c r="D5" s="43"/>
      <c r="E5" s="43"/>
      <c r="F5" s="43"/>
      <c r="G5" s="43"/>
      <c r="H5" s="43"/>
      <c r="I5" s="43"/>
      <c r="J5" s="43"/>
      <c r="K5" s="100"/>
    </row>
    <row r="6" spans="1:11" customFormat="1" ht="18.75" x14ac:dyDescent="0.2">
      <c r="B6" s="75" t="str">
        <f>""&amp;'zdroj dat'!B15&amp;""</f>
        <v>Bezpečnost</v>
      </c>
      <c r="C6" s="75"/>
      <c r="D6" s="75"/>
      <c r="E6" s="75"/>
      <c r="F6" s="75"/>
      <c r="G6" s="75"/>
      <c r="H6" s="75"/>
      <c r="I6" s="75"/>
      <c r="J6" s="75"/>
      <c r="K6" s="100"/>
    </row>
    <row r="7" spans="1:11" customFormat="1" x14ac:dyDescent="0.2">
      <c r="B7" s="252" t="s">
        <v>169</v>
      </c>
      <c r="K7" s="100"/>
    </row>
    <row r="8" spans="1:11" customFormat="1" x14ac:dyDescent="0.2">
      <c r="B8" s="72"/>
      <c r="K8" s="100"/>
    </row>
    <row r="9" spans="1:11" ht="30" customHeight="1" x14ac:dyDescent="0.2">
      <c r="A9" s="67"/>
      <c r="B9" s="70" t="s">
        <v>43</v>
      </c>
      <c r="C9" s="43"/>
      <c r="D9" s="43"/>
      <c r="E9" s="43"/>
      <c r="F9" s="43"/>
      <c r="G9" s="43"/>
      <c r="H9" s="43"/>
      <c r="I9" s="43"/>
      <c r="J9" s="43"/>
      <c r="K9" s="100"/>
    </row>
    <row r="10" spans="1:11" customFormat="1" x14ac:dyDescent="0.2">
      <c r="B10" s="71" t="s">
        <v>97</v>
      </c>
      <c r="K10" s="100"/>
    </row>
    <row r="11" spans="1:11" customFormat="1" x14ac:dyDescent="0.2">
      <c r="B11" s="71" t="s">
        <v>47</v>
      </c>
      <c r="K11" s="100"/>
    </row>
    <row r="12" spans="1:11" customFormat="1" x14ac:dyDescent="0.2">
      <c r="B12" s="71"/>
      <c r="K12" s="100"/>
    </row>
    <row r="13" spans="1:11" s="55" customFormat="1" ht="20.100000000000001" customHeight="1" x14ac:dyDescent="0.2">
      <c r="A13" s="68"/>
      <c r="B13" s="92" t="s">
        <v>37</v>
      </c>
      <c r="C13" s="92"/>
      <c r="D13" s="93"/>
      <c r="E13" s="92" t="s">
        <v>41</v>
      </c>
      <c r="F13" s="92"/>
      <c r="G13" s="93"/>
      <c r="H13" s="92" t="s">
        <v>42</v>
      </c>
      <c r="I13" s="92"/>
      <c r="J13" s="92"/>
      <c r="K13" s="100"/>
    </row>
    <row r="14" spans="1:11" ht="30" customHeight="1" x14ac:dyDescent="0.2">
      <c r="A14" s="63"/>
      <c r="B14" s="73" t="s">
        <v>173</v>
      </c>
      <c r="C14" s="56" t="s">
        <v>38</v>
      </c>
      <c r="D14" s="56" t="s">
        <v>40</v>
      </c>
      <c r="E14" s="74" t="s">
        <v>175</v>
      </c>
      <c r="F14" s="56" t="s">
        <v>38</v>
      </c>
      <c r="G14" s="56" t="s">
        <v>40</v>
      </c>
      <c r="H14" s="74" t="s">
        <v>146</v>
      </c>
      <c r="I14" s="56" t="s">
        <v>38</v>
      </c>
      <c r="J14" s="57" t="s">
        <v>40</v>
      </c>
      <c r="K14" s="100"/>
    </row>
    <row r="15" spans="1:11" ht="114.75" x14ac:dyDescent="0.2">
      <c r="A15" s="61"/>
      <c r="B15" s="76"/>
      <c r="C15" s="51">
        <f>LEN(B15)-(LEN(B15)-LEN(SUBSTITUTE(B15,CHAR(10),"")))</f>
        <v>0</v>
      </c>
      <c r="D15" s="51">
        <f>'zdroj dat'!$C$23-C15</f>
        <v>900</v>
      </c>
      <c r="E15" s="77"/>
      <c r="F15" s="51">
        <f>LEN(E15)-(LEN(E15)-LEN(SUBSTITUTE(E15,CHAR(10),"")))</f>
        <v>0</v>
      </c>
      <c r="G15" s="51">
        <f>'zdroj dat'!$C$24-F15</f>
        <v>900</v>
      </c>
      <c r="H15" s="78" t="s">
        <v>94</v>
      </c>
      <c r="I15" s="51">
        <f>LEN(H15)-(LEN(H15)-LEN(SUBSTITUTE(H15,CHAR(10),"")))</f>
        <v>384</v>
      </c>
      <c r="J15" s="52">
        <f>'zdroj dat'!$C$25-I15</f>
        <v>516</v>
      </c>
      <c r="K15" s="223"/>
    </row>
    <row r="16" spans="1:11" customFormat="1" x14ac:dyDescent="0.2">
      <c r="K16" s="100"/>
    </row>
    <row r="17" spans="1:11" ht="30" customHeight="1" x14ac:dyDescent="0.2">
      <c r="A17" s="97">
        <f>'zdroj dat'!A16</f>
        <v>2</v>
      </c>
      <c r="B17" s="70" t="s">
        <v>168</v>
      </c>
      <c r="C17" s="43"/>
      <c r="D17" s="43"/>
      <c r="E17" s="43"/>
      <c r="F17" s="43"/>
      <c r="G17" s="43"/>
      <c r="H17" s="43"/>
      <c r="I17" s="43"/>
      <c r="J17" s="43"/>
      <c r="K17" s="100"/>
    </row>
    <row r="18" spans="1:11" customFormat="1" ht="18.75" x14ac:dyDescent="0.2">
      <c r="B18" s="75" t="str">
        <f>""&amp;'zdroj dat'!B16&amp;""</f>
        <v>Efektivita</v>
      </c>
      <c r="C18" s="75"/>
      <c r="D18" s="75"/>
      <c r="E18" s="75"/>
      <c r="F18" s="75"/>
      <c r="G18" s="75"/>
      <c r="H18" s="75"/>
      <c r="I18" s="75"/>
      <c r="J18" s="75"/>
      <c r="K18" s="100"/>
    </row>
    <row r="19" spans="1:11" customFormat="1" x14ac:dyDescent="0.2">
      <c r="B19" s="252" t="s">
        <v>171</v>
      </c>
      <c r="K19" s="100"/>
    </row>
    <row r="20" spans="1:11" customFormat="1" x14ac:dyDescent="0.2">
      <c r="B20" s="72"/>
      <c r="K20" s="100"/>
    </row>
    <row r="21" spans="1:11" ht="30" customHeight="1" x14ac:dyDescent="0.2">
      <c r="A21" s="67"/>
      <c r="B21" s="70" t="s">
        <v>43</v>
      </c>
      <c r="C21" s="43"/>
      <c r="D21" s="43"/>
      <c r="E21" s="43"/>
      <c r="F21" s="43"/>
      <c r="G21" s="43"/>
      <c r="H21" s="43"/>
      <c r="I21" s="43"/>
      <c r="J21" s="43"/>
      <c r="K21" s="100"/>
    </row>
    <row r="22" spans="1:11" customFormat="1" x14ac:dyDescent="0.2">
      <c r="B22" s="71" t="s">
        <v>97</v>
      </c>
      <c r="K22" s="100"/>
    </row>
    <row r="23" spans="1:11" customFormat="1" x14ac:dyDescent="0.2">
      <c r="B23" s="71" t="s">
        <v>47</v>
      </c>
      <c r="K23" s="100"/>
    </row>
    <row r="24" spans="1:11" customFormat="1" x14ac:dyDescent="0.2">
      <c r="B24" s="71"/>
      <c r="K24" s="100"/>
    </row>
    <row r="25" spans="1:11" s="55" customFormat="1" ht="20.100000000000001" customHeight="1" x14ac:dyDescent="0.2">
      <c r="A25" s="68"/>
      <c r="B25" s="92" t="s">
        <v>37</v>
      </c>
      <c r="C25" s="92"/>
      <c r="D25" s="93"/>
      <c r="E25" s="92" t="s">
        <v>41</v>
      </c>
      <c r="F25" s="92"/>
      <c r="G25" s="93"/>
      <c r="H25" s="92" t="s">
        <v>42</v>
      </c>
      <c r="I25" s="92"/>
      <c r="J25" s="92"/>
      <c r="K25" s="100"/>
    </row>
    <row r="26" spans="1:11" ht="30" customHeight="1" x14ac:dyDescent="0.2">
      <c r="A26" s="63"/>
      <c r="B26" s="73" t="s">
        <v>173</v>
      </c>
      <c r="C26" s="56" t="s">
        <v>38</v>
      </c>
      <c r="D26" s="56" t="s">
        <v>40</v>
      </c>
      <c r="E26" s="74" t="s">
        <v>175</v>
      </c>
      <c r="F26" s="56" t="s">
        <v>38</v>
      </c>
      <c r="G26" s="56" t="s">
        <v>40</v>
      </c>
      <c r="H26" s="74" t="s">
        <v>146</v>
      </c>
      <c r="I26" s="56" t="s">
        <v>38</v>
      </c>
      <c r="J26" s="57" t="s">
        <v>40</v>
      </c>
      <c r="K26" s="100"/>
    </row>
    <row r="27" spans="1:11" ht="114.75" x14ac:dyDescent="0.2">
      <c r="A27" s="61"/>
      <c r="B27" s="76"/>
      <c r="C27" s="51">
        <f>LEN(B27)-(LEN(B27)-LEN(SUBSTITUTE(B27,CHAR(10),"")))</f>
        <v>0</v>
      </c>
      <c r="D27" s="51">
        <f>'zdroj dat'!$C$23-C27</f>
        <v>900</v>
      </c>
      <c r="E27" s="77"/>
      <c r="F27" s="51">
        <f>LEN(E27)-(LEN(E27)-LEN(SUBSTITUTE(E27,CHAR(10),"")))</f>
        <v>0</v>
      </c>
      <c r="G27" s="51">
        <f>'zdroj dat'!$C$24-F27</f>
        <v>900</v>
      </c>
      <c r="H27" s="78" t="s">
        <v>94</v>
      </c>
      <c r="I27" s="51">
        <f>LEN(H27)-(LEN(H27)-LEN(SUBSTITUTE(H27,CHAR(10),"")))</f>
        <v>384</v>
      </c>
      <c r="J27" s="52">
        <f>'zdroj dat'!$C$25-I27</f>
        <v>516</v>
      </c>
      <c r="K27" s="223"/>
    </row>
    <row r="28" spans="1:11" customFormat="1" x14ac:dyDescent="0.2">
      <c r="K28" s="100"/>
    </row>
    <row r="29" spans="1:11" ht="30" customHeight="1" x14ac:dyDescent="0.2">
      <c r="A29" s="97">
        <f>'zdroj dat'!A17</f>
        <v>3</v>
      </c>
      <c r="B29" s="70" t="s">
        <v>168</v>
      </c>
      <c r="C29" s="43"/>
      <c r="D29" s="43"/>
      <c r="E29" s="43"/>
      <c r="F29" s="43"/>
      <c r="G29" s="43"/>
      <c r="H29" s="43"/>
      <c r="I29" s="43"/>
      <c r="J29" s="43"/>
      <c r="K29" s="100"/>
    </row>
    <row r="30" spans="1:11" customFormat="1" ht="18.75" x14ac:dyDescent="0.2">
      <c r="B30" s="75" t="str">
        <f>'zdroj dat'!B17</f>
        <v>Kvalitní podpora</v>
      </c>
      <c r="C30" s="75"/>
      <c r="D30" s="75"/>
      <c r="E30" s="75"/>
      <c r="F30" s="75"/>
      <c r="G30" s="75"/>
      <c r="H30" s="75"/>
      <c r="I30" s="75"/>
      <c r="J30" s="75"/>
      <c r="K30" s="100"/>
    </row>
    <row r="31" spans="1:11" customFormat="1" x14ac:dyDescent="0.2">
      <c r="B31" s="252" t="s">
        <v>172</v>
      </c>
      <c r="K31" s="100"/>
    </row>
    <row r="32" spans="1:11" customFormat="1" x14ac:dyDescent="0.2">
      <c r="B32" s="72"/>
      <c r="K32" s="100"/>
    </row>
    <row r="33" spans="1:12" ht="30" customHeight="1" x14ac:dyDescent="0.2">
      <c r="A33" s="67"/>
      <c r="B33" s="70" t="s">
        <v>43</v>
      </c>
      <c r="C33" s="43"/>
      <c r="D33" s="43"/>
      <c r="E33" s="43"/>
      <c r="F33" s="43"/>
      <c r="G33" s="43"/>
      <c r="H33" s="43"/>
      <c r="I33" s="43"/>
      <c r="J33" s="43"/>
      <c r="K33" s="100"/>
    </row>
    <row r="34" spans="1:12" customFormat="1" x14ac:dyDescent="0.2">
      <c r="B34" s="71" t="s">
        <v>97</v>
      </c>
      <c r="K34" s="100"/>
    </row>
    <row r="35" spans="1:12" customFormat="1" x14ac:dyDescent="0.2">
      <c r="B35" s="71" t="s">
        <v>47</v>
      </c>
      <c r="K35" s="100"/>
    </row>
    <row r="36" spans="1:12" customFormat="1" x14ac:dyDescent="0.2">
      <c r="B36" s="71"/>
      <c r="K36" s="100"/>
    </row>
    <row r="37" spans="1:12" s="55" customFormat="1" ht="20.100000000000001" customHeight="1" x14ac:dyDescent="0.2">
      <c r="A37" s="68"/>
      <c r="B37" s="92" t="s">
        <v>37</v>
      </c>
      <c r="C37" s="92"/>
      <c r="D37" s="93"/>
      <c r="E37" s="92" t="s">
        <v>41</v>
      </c>
      <c r="F37" s="92"/>
      <c r="G37" s="93"/>
      <c r="H37" s="92" t="s">
        <v>42</v>
      </c>
      <c r="I37" s="92"/>
      <c r="J37" s="92"/>
      <c r="K37" s="100"/>
    </row>
    <row r="38" spans="1:12" ht="30" customHeight="1" x14ac:dyDescent="0.2">
      <c r="A38" s="63"/>
      <c r="B38" s="73" t="s">
        <v>173</v>
      </c>
      <c r="C38" s="56" t="s">
        <v>38</v>
      </c>
      <c r="D38" s="56" t="s">
        <v>40</v>
      </c>
      <c r="E38" s="74" t="s">
        <v>175</v>
      </c>
      <c r="F38" s="56" t="s">
        <v>38</v>
      </c>
      <c r="G38" s="56" t="s">
        <v>40</v>
      </c>
      <c r="H38" s="74" t="s">
        <v>146</v>
      </c>
      <c r="I38" s="56" t="s">
        <v>38</v>
      </c>
      <c r="J38" s="57" t="s">
        <v>40</v>
      </c>
      <c r="K38" s="100"/>
    </row>
    <row r="39" spans="1:12" ht="114.75" x14ac:dyDescent="0.2">
      <c r="A39" s="61"/>
      <c r="B39" s="76"/>
      <c r="C39" s="51">
        <f>LEN(B39)-(LEN(B39)-LEN(SUBSTITUTE(B39,CHAR(10),"")))</f>
        <v>0</v>
      </c>
      <c r="D39" s="51">
        <f>'zdroj dat'!$C$23-C39</f>
        <v>900</v>
      </c>
      <c r="E39" s="77"/>
      <c r="F39" s="51">
        <f>LEN(E39)-(LEN(E39)-LEN(SUBSTITUTE(E39,CHAR(10),"")))</f>
        <v>0</v>
      </c>
      <c r="G39" s="51">
        <f>'zdroj dat'!$C$24-F39</f>
        <v>900</v>
      </c>
      <c r="H39" s="78" t="s">
        <v>94</v>
      </c>
      <c r="I39" s="51">
        <f>LEN(H39)-(LEN(H39)-LEN(SUBSTITUTE(H39,CHAR(10),"")))</f>
        <v>384</v>
      </c>
      <c r="J39" s="52">
        <f>'zdroj dat'!$C$25-I39</f>
        <v>516</v>
      </c>
      <c r="K39" s="223"/>
    </row>
    <row r="40" spans="1:12" ht="15" customHeight="1" x14ac:dyDescent="0.2">
      <c r="B40" s="42"/>
      <c r="D40"/>
      <c r="E40"/>
      <c r="F40"/>
      <c r="G40"/>
      <c r="K40" s="100"/>
    </row>
    <row r="41" spans="1:12" s="205" customFormat="1" x14ac:dyDescent="0.2">
      <c r="K41" s="100"/>
      <c r="L41" s="213"/>
    </row>
    <row r="42" spans="1:12" s="54" customFormat="1" ht="15" customHeight="1" x14ac:dyDescent="0.2">
      <c r="A42" s="89"/>
      <c r="B42" s="161"/>
      <c r="C42" s="90"/>
      <c r="D42" s="161"/>
      <c r="E42" s="90"/>
      <c r="F42" s="161"/>
      <c r="G42" s="90"/>
      <c r="H42" s="91"/>
      <c r="I42" s="90"/>
      <c r="J42" s="90"/>
      <c r="K42" s="100"/>
    </row>
    <row r="43" spans="1:12" ht="30" customHeight="1" x14ac:dyDescent="0.2">
      <c r="A43" s="94"/>
      <c r="B43" s="241" t="s">
        <v>105</v>
      </c>
      <c r="C43" s="95"/>
      <c r="D43" s="95"/>
      <c r="E43" s="95"/>
      <c r="F43" s="95"/>
      <c r="G43" s="95"/>
      <c r="H43" s="95"/>
      <c r="I43" s="95"/>
      <c r="J43" s="95"/>
      <c r="K43" s="100"/>
    </row>
    <row r="44" spans="1:12" customFormat="1" x14ac:dyDescent="0.2">
      <c r="B44" s="236" t="s">
        <v>106</v>
      </c>
      <c r="K44" s="100"/>
    </row>
    <row r="45" spans="1:12" customFormat="1" x14ac:dyDescent="0.2">
      <c r="B45" s="71" t="s">
        <v>107</v>
      </c>
      <c r="K45" s="100"/>
    </row>
    <row r="46" spans="1:12" customFormat="1" x14ac:dyDescent="0.2">
      <c r="B46" s="71" t="s">
        <v>51</v>
      </c>
      <c r="K46" s="100"/>
    </row>
    <row r="47" spans="1:12" customFormat="1" x14ac:dyDescent="0.2">
      <c r="B47" s="71"/>
      <c r="K47" s="117"/>
    </row>
    <row r="48" spans="1:12" x14ac:dyDescent="0.2">
      <c r="A48" s="66"/>
      <c r="B48" s="238" t="s">
        <v>111</v>
      </c>
      <c r="C48" s="58"/>
      <c r="D48" s="59" t="s">
        <v>46</v>
      </c>
      <c r="E48" s="239" t="s">
        <v>113</v>
      </c>
      <c r="F48" s="58"/>
      <c r="G48" s="59" t="s">
        <v>46</v>
      </c>
      <c r="H48" s="130" t="s">
        <v>127</v>
      </c>
      <c r="I48" s="58"/>
      <c r="J48" s="60" t="s">
        <v>46</v>
      </c>
      <c r="K48" s="117"/>
    </row>
    <row r="49" spans="1:11" x14ac:dyDescent="0.2">
      <c r="A49" s="66"/>
      <c r="B49" s="121" t="s">
        <v>174</v>
      </c>
      <c r="C49" s="81"/>
      <c r="D49" s="82" t="s">
        <v>44</v>
      </c>
      <c r="E49" s="84" t="s">
        <v>114</v>
      </c>
      <c r="F49" s="81"/>
      <c r="G49" s="82" t="s">
        <v>44</v>
      </c>
      <c r="H49" s="83" t="s">
        <v>114</v>
      </c>
      <c r="I49" s="81"/>
      <c r="J49" s="87" t="s">
        <v>44</v>
      </c>
      <c r="K49" s="117"/>
    </row>
    <row r="50" spans="1:11" x14ac:dyDescent="0.2">
      <c r="A50" s="66"/>
      <c r="B50" s="112" t="s">
        <v>112</v>
      </c>
      <c r="C50" s="81"/>
      <c r="D50" s="82" t="s">
        <v>44</v>
      </c>
      <c r="E50" s="84" t="s">
        <v>115</v>
      </c>
      <c r="F50" s="81"/>
      <c r="G50" s="82" t="s">
        <v>44</v>
      </c>
      <c r="H50" s="83" t="s">
        <v>128</v>
      </c>
      <c r="I50" s="81"/>
      <c r="J50" s="87" t="s">
        <v>44</v>
      </c>
      <c r="K50" s="117"/>
    </row>
    <row r="51" spans="1:11" x14ac:dyDescent="0.2">
      <c r="A51" s="66"/>
      <c r="B51" s="112" t="s">
        <v>135</v>
      </c>
      <c r="C51" s="81"/>
      <c r="D51" s="82" t="s">
        <v>44</v>
      </c>
      <c r="E51" s="84" t="s">
        <v>176</v>
      </c>
      <c r="F51" s="81"/>
      <c r="G51" s="82" t="s">
        <v>44</v>
      </c>
      <c r="H51" s="83" t="s">
        <v>130</v>
      </c>
      <c r="I51" s="81"/>
      <c r="J51" s="87" t="s">
        <v>44</v>
      </c>
      <c r="K51" s="117"/>
    </row>
    <row r="52" spans="1:11" x14ac:dyDescent="0.2">
      <c r="A52" s="66"/>
      <c r="B52" s="123"/>
      <c r="C52" s="119"/>
      <c r="D52" s="113"/>
      <c r="E52" s="121" t="s">
        <v>155</v>
      </c>
      <c r="F52" s="81"/>
      <c r="G52" s="82" t="s">
        <v>44</v>
      </c>
      <c r="H52" s="83" t="s">
        <v>131</v>
      </c>
      <c r="I52" s="81"/>
      <c r="J52" s="240" t="s">
        <v>44</v>
      </c>
      <c r="K52" s="117"/>
    </row>
    <row r="53" spans="1:11" x14ac:dyDescent="0.2">
      <c r="A53" s="66"/>
      <c r="B53" s="123"/>
      <c r="C53" s="119"/>
      <c r="D53" s="59"/>
      <c r="E53" s="122" t="s">
        <v>131</v>
      </c>
      <c r="F53" s="86"/>
      <c r="G53" s="82" t="s">
        <v>44</v>
      </c>
      <c r="H53" s="123"/>
      <c r="I53" s="119"/>
      <c r="J53" s="60"/>
      <c r="K53" s="117"/>
    </row>
    <row r="54" spans="1:11" s="88" customFormat="1" x14ac:dyDescent="0.2">
      <c r="K54" s="117"/>
    </row>
  </sheetData>
  <sheetProtection algorithmName="SHA-512" hashValue="eL0FhZRaHPmjq81kVpB6ECR0PcQu817L7ba+3FRbXsFEXKeqqbXjmLwbxw/SXDzUfs6sMgmSZhTjsY1Fdgvrew==" saltValue="dQkswZiY65hpsCTIzu5xVw==" spinCount="100000" sheet="1" objects="1" scenarios="1"/>
  <protectedRanges>
    <protectedRange sqref="B39 E39 H39" name="Oblast2"/>
    <protectedRange sqref="B15 E15 H15 B27 E27 H27" name="Oblast1"/>
  </protectedRanges>
  <conditionalFormatting sqref="E49:G53">
    <cfRule type="expression" dxfId="11" priority="24">
      <formula>$G49="✔"</formula>
    </cfRule>
  </conditionalFormatting>
  <conditionalFormatting sqref="H49:J53">
    <cfRule type="expression" dxfId="10" priority="58">
      <formula>$J49="✔"</formula>
    </cfRule>
  </conditionalFormatting>
  <conditionalFormatting sqref="B49:D53">
    <cfRule type="expression" dxfId="9" priority="4">
      <formula>$D49="✔"</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297C014-57B1-40C9-994C-2BE7169715D6}">
            <xm:f>COUNTIF($B$48:$J$53,'zdroj dat'!$B$89)=0</xm:f>
            <x14:dxf>
              <fill>
                <patternFill>
                  <bgColor theme="9" tint="0.59996337778862885"/>
                </patternFill>
              </fill>
            </x14:dxf>
          </x14:cfRule>
          <xm:sqref>A43:J43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Title="Nesprávná hodnota" error="Vyberte z rozevíracího seznamu." xr:uid="{8F919F55-9DCD-4AC8-BA0F-5CDD2E1AC667}">
          <x14:formula1>
            <xm:f>'zdroj dat'!$B$89:$B$90</xm:f>
          </x14:formula1>
          <xm:sqref>G49:G53 D49:D51 J49:J52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F378-51D3-442B-8170-37FE0D25A881}">
  <sheetPr>
    <pageSetUpPr autoPageBreaks="0"/>
  </sheetPr>
  <dimension ref="A1:L96"/>
  <sheetViews>
    <sheetView showGridLines="0" zoomScale="90" zoomScaleNormal="90" zoomScaleSheetLayoutView="80" workbookViewId="0">
      <selection activeCell="B9" sqref="B9"/>
    </sheetView>
  </sheetViews>
  <sheetFormatPr defaultColWidth="9.140625" defaultRowHeight="15" customHeight="1" x14ac:dyDescent="0.2"/>
  <cols>
    <col min="1" max="1" width="6.5703125" style="65" customWidth="1"/>
    <col min="2" max="2" width="89.7109375" style="48" customWidth="1"/>
    <col min="3" max="3" width="18.28515625" style="48" customWidth="1"/>
    <col min="4" max="4" width="10.7109375" style="48" customWidth="1"/>
    <col min="5" max="5" width="87.7109375" style="49" customWidth="1"/>
    <col min="6" max="7" width="10.7109375" style="48" customWidth="1"/>
    <col min="8" max="8" width="85.7109375" style="49" customWidth="1"/>
    <col min="9" max="10" width="10.7109375" style="48" customWidth="1"/>
    <col min="11" max="11" width="9.140625" style="53"/>
    <col min="12" max="16384" width="9.140625" style="49"/>
  </cols>
  <sheetData>
    <row r="1" spans="1:11" ht="45" customHeight="1" x14ac:dyDescent="0.2">
      <c r="A1" s="16" t="str">
        <f>'titulní strana'!A1</f>
        <v>FORMULÁŘ NABÍDKY</v>
      </c>
      <c r="K1" s="100"/>
    </row>
    <row r="2" spans="1:11" x14ac:dyDescent="0.2">
      <c r="A2" s="62"/>
      <c r="K2" s="100"/>
    </row>
    <row r="3" spans="1:11" s="50" customFormat="1" ht="30" customHeight="1" thickBot="1" x14ac:dyDescent="0.25">
      <c r="A3" s="69" t="s">
        <v>48</v>
      </c>
      <c r="B3" s="69"/>
      <c r="C3" s="69"/>
      <c r="D3" s="69"/>
      <c r="E3" s="69"/>
      <c r="F3" s="69"/>
      <c r="G3" s="69"/>
      <c r="H3" s="69"/>
      <c r="I3" s="69"/>
      <c r="J3" s="69"/>
      <c r="K3" s="100"/>
    </row>
    <row r="4" spans="1:11" customFormat="1" x14ac:dyDescent="0.2">
      <c r="B4" s="71"/>
      <c r="K4" s="100"/>
    </row>
    <row r="5" spans="1:11" ht="30" customHeight="1" x14ac:dyDescent="0.2">
      <c r="A5" s="64">
        <v>1</v>
      </c>
      <c r="B5" s="70" t="s">
        <v>49</v>
      </c>
      <c r="C5" s="43"/>
      <c r="D5" s="43"/>
      <c r="E5" s="43"/>
      <c r="F5" s="43"/>
      <c r="G5" s="43"/>
      <c r="H5" s="43"/>
      <c r="I5" s="43"/>
      <c r="J5" s="43"/>
      <c r="K5" s="100"/>
    </row>
    <row r="6" spans="1:11" customFormat="1" x14ac:dyDescent="0.2">
      <c r="B6" s="71" t="s">
        <v>97</v>
      </c>
      <c r="K6" s="100"/>
    </row>
    <row r="7" spans="1:11" customFormat="1" x14ac:dyDescent="0.2">
      <c r="B7" s="71" t="s">
        <v>47</v>
      </c>
      <c r="K7" s="100"/>
    </row>
    <row r="8" spans="1:11" customFormat="1" x14ac:dyDescent="0.2">
      <c r="B8" s="71"/>
      <c r="K8" s="100"/>
    </row>
    <row r="9" spans="1:11" s="55" customFormat="1" ht="20.100000000000001" customHeight="1" x14ac:dyDescent="0.2">
      <c r="A9" s="68"/>
      <c r="B9" s="92" t="s">
        <v>98</v>
      </c>
      <c r="C9" s="92"/>
      <c r="D9" s="93"/>
      <c r="E9" s="92" t="s">
        <v>99</v>
      </c>
      <c r="F9" s="92"/>
      <c r="G9" s="93"/>
      <c r="H9" s="92" t="s">
        <v>42</v>
      </c>
      <c r="I9" s="92"/>
      <c r="J9" s="92"/>
      <c r="K9" s="100"/>
    </row>
    <row r="10" spans="1:11" ht="30" customHeight="1" x14ac:dyDescent="0.2">
      <c r="A10" s="63"/>
      <c r="B10" s="101" t="s">
        <v>154</v>
      </c>
      <c r="C10" s="56" t="s">
        <v>72</v>
      </c>
      <c r="D10" s="56" t="s">
        <v>40</v>
      </c>
      <c r="E10" s="101" t="s">
        <v>66</v>
      </c>
      <c r="F10" s="56" t="s">
        <v>72</v>
      </c>
      <c r="G10" s="56" t="s">
        <v>40</v>
      </c>
      <c r="H10" s="74" t="s">
        <v>147</v>
      </c>
      <c r="I10" s="56" t="s">
        <v>38</v>
      </c>
      <c r="J10" s="57" t="s">
        <v>40</v>
      </c>
      <c r="K10" s="100"/>
    </row>
    <row r="11" spans="1:11" ht="114.75" x14ac:dyDescent="0.2">
      <c r="A11" s="61"/>
      <c r="B11" s="76"/>
      <c r="C11" s="51">
        <f>LEN(B11)-(LEN(B11)-LEN(SUBSTITUTE(B11,CHAR(10),"")))</f>
        <v>0</v>
      </c>
      <c r="D11" s="51">
        <f>'zdroj dat'!$C$29-C11</f>
        <v>900</v>
      </c>
      <c r="E11" s="76"/>
      <c r="F11" s="51">
        <f>LEN(E11)-(LEN(E11)-LEN(SUBSTITUTE(E11,CHAR(10),"")))</f>
        <v>0</v>
      </c>
      <c r="G11" s="51">
        <f>'zdroj dat'!$C$30-F11</f>
        <v>900</v>
      </c>
      <c r="H11" s="78" t="s">
        <v>93</v>
      </c>
      <c r="I11" s="51">
        <f>LEN(H11)-(LEN(H11)-LEN(SUBSTITUTE(H11,CHAR(10),"")))</f>
        <v>378</v>
      </c>
      <c r="J11" s="52">
        <f>'zdroj dat'!$C$31-I11</f>
        <v>522</v>
      </c>
      <c r="K11" s="223"/>
    </row>
    <row r="12" spans="1:11" ht="30" customHeight="1" x14ac:dyDescent="0.2">
      <c r="A12" s="63"/>
      <c r="B12" s="183" t="s">
        <v>177</v>
      </c>
      <c r="C12" s="106"/>
      <c r="D12" s="104"/>
      <c r="E12" s="188" t="s">
        <v>73</v>
      </c>
      <c r="F12" s="106"/>
      <c r="G12" s="108"/>
      <c r="H12" s="110"/>
      <c r="I12" s="111"/>
      <c r="J12" s="111"/>
      <c r="K12" s="100"/>
    </row>
    <row r="13" spans="1:11" x14ac:dyDescent="0.2">
      <c r="A13" s="61"/>
      <c r="B13" s="201" t="s">
        <v>59</v>
      </c>
      <c r="C13" s="102" t="s">
        <v>44</v>
      </c>
      <c r="D13" s="104"/>
      <c r="E13" s="133" t="s">
        <v>44</v>
      </c>
      <c r="F13" s="116"/>
      <c r="G13" s="109"/>
      <c r="H13" s="99"/>
      <c r="I13" s="96"/>
      <c r="J13" s="96"/>
      <c r="K13" s="100"/>
    </row>
    <row r="14" spans="1:11" x14ac:dyDescent="0.2">
      <c r="A14" s="61"/>
      <c r="B14" s="201" t="s">
        <v>60</v>
      </c>
      <c r="C14" s="102" t="s">
        <v>44</v>
      </c>
      <c r="D14" s="104"/>
      <c r="E14" s="134">
        <v>0</v>
      </c>
      <c r="F14" s="129" t="s">
        <v>22</v>
      </c>
      <c r="G14" s="109"/>
      <c r="H14" s="99"/>
      <c r="I14" s="96"/>
      <c r="J14" s="96"/>
      <c r="K14" s="100"/>
    </row>
    <row r="15" spans="1:11" x14ac:dyDescent="0.2">
      <c r="A15" s="61"/>
      <c r="B15" s="201" t="str">
        <f>""&amp;'zdroj dat'!$A$15&amp;" | "&amp;'zdroj dat'!$B$15&amp;""</f>
        <v>1 | Bezpečnost</v>
      </c>
      <c r="C15" s="102" t="s">
        <v>44</v>
      </c>
      <c r="D15" s="196"/>
      <c r="E15" s="190"/>
      <c r="F15" s="191"/>
      <c r="G15" s="191"/>
      <c r="H15" s="99"/>
      <c r="I15" s="96"/>
      <c r="J15" s="96"/>
      <c r="K15" s="100"/>
    </row>
    <row r="16" spans="1:11" x14ac:dyDescent="0.2">
      <c r="A16" s="61"/>
      <c r="B16" s="201" t="str">
        <f>""&amp;'zdroj dat'!$A$16&amp;" | "&amp;'zdroj dat'!$B$16&amp;""</f>
        <v>2 | Efektivita</v>
      </c>
      <c r="C16" s="102" t="s">
        <v>44</v>
      </c>
      <c r="D16" s="197"/>
      <c r="E16" s="192"/>
      <c r="F16" s="192"/>
      <c r="G16" s="193"/>
      <c r="H16" s="99"/>
      <c r="I16" s="96"/>
      <c r="J16" s="96"/>
      <c r="K16" s="100"/>
    </row>
    <row r="17" spans="1:11" x14ac:dyDescent="0.2">
      <c r="A17" s="61"/>
      <c r="B17" s="201" t="str">
        <f>""&amp;'zdroj dat'!$A$17&amp;" | "&amp;'zdroj dat'!$B$17&amp;""</f>
        <v>3 | Kvalitní podpora</v>
      </c>
      <c r="C17" s="102" t="s">
        <v>44</v>
      </c>
      <c r="D17" s="196"/>
      <c r="E17" s="194"/>
      <c r="F17" s="194"/>
      <c r="G17" s="195"/>
      <c r="H17" s="99"/>
      <c r="I17" s="96"/>
      <c r="J17" s="96"/>
      <c r="K17" s="100"/>
    </row>
    <row r="18" spans="1:11" ht="30" customHeight="1" x14ac:dyDescent="0.2">
      <c r="A18" s="63"/>
      <c r="B18" s="183" t="s">
        <v>62</v>
      </c>
      <c r="C18" s="184" t="s">
        <v>53</v>
      </c>
      <c r="D18" s="104"/>
      <c r="E18" s="105" t="s">
        <v>65</v>
      </c>
      <c r="F18" s="56" t="s">
        <v>53</v>
      </c>
      <c r="G18" s="189"/>
      <c r="H18" s="110"/>
      <c r="I18" s="111"/>
      <c r="J18" s="111"/>
      <c r="K18" s="100"/>
    </row>
    <row r="19" spans="1:11" x14ac:dyDescent="0.2">
      <c r="A19" s="61"/>
      <c r="B19" s="103" t="s">
        <v>44</v>
      </c>
      <c r="C19" s="125" t="str">
        <f>VLOOKUP(B19,'zdroj dat'!$B$35:$C$40,2,FALSE)</f>
        <v>N/A</v>
      </c>
      <c r="D19" s="107"/>
      <c r="E19" s="103" t="s">
        <v>44</v>
      </c>
      <c r="F19" s="198" t="str">
        <f>VLOOKUP(E19,'zdroj dat'!$B$63:$C$70,2,FALSE)</f>
        <v>N/A</v>
      </c>
      <c r="G19" s="109"/>
      <c r="H19" s="99"/>
      <c r="I19" s="96"/>
      <c r="J19" s="96"/>
      <c r="K19" s="100"/>
    </row>
    <row r="20" spans="1:11" ht="30" customHeight="1" x14ac:dyDescent="0.2">
      <c r="A20" s="63"/>
      <c r="B20" s="186" t="s">
        <v>63</v>
      </c>
      <c r="C20" s="184" t="s">
        <v>53</v>
      </c>
      <c r="D20" s="104"/>
      <c r="E20" s="185" t="s">
        <v>64</v>
      </c>
      <c r="F20" s="56" t="s">
        <v>53</v>
      </c>
      <c r="G20" s="108"/>
      <c r="H20" s="110"/>
      <c r="I20" s="111"/>
      <c r="J20" s="111"/>
      <c r="K20" s="100"/>
    </row>
    <row r="21" spans="1:11" x14ac:dyDescent="0.2">
      <c r="A21" s="61"/>
      <c r="B21" s="103" t="s">
        <v>44</v>
      </c>
      <c r="C21" s="124" t="str">
        <f>VLOOKUP(B21,'zdroj dat'!$B$44:$C$49,2,FALSE)</f>
        <v>N/A</v>
      </c>
      <c r="D21" s="107"/>
      <c r="E21" s="103" t="s">
        <v>44</v>
      </c>
      <c r="F21" s="137" t="str">
        <f>VLOOKUP(E21,'zdroj dat'!$B$74:$C$80,2,FALSE)</f>
        <v>N/A</v>
      </c>
      <c r="G21" s="109"/>
      <c r="H21" s="99"/>
      <c r="I21" s="96"/>
      <c r="J21" s="96"/>
      <c r="K21" s="100"/>
    </row>
    <row r="22" spans="1:11" ht="30" customHeight="1" x14ac:dyDescent="0.2">
      <c r="A22" s="63"/>
      <c r="B22" s="186" t="s">
        <v>150</v>
      </c>
      <c r="C22" s="184" t="s">
        <v>53</v>
      </c>
      <c r="D22" s="104"/>
      <c r="E22" s="185" t="s">
        <v>151</v>
      </c>
      <c r="F22" s="56" t="s">
        <v>53</v>
      </c>
      <c r="G22" s="108"/>
      <c r="H22" s="110"/>
      <c r="I22" s="111"/>
      <c r="J22" s="111"/>
      <c r="K22" s="100"/>
    </row>
    <row r="23" spans="1:11" x14ac:dyDescent="0.2">
      <c r="A23" s="61"/>
      <c r="B23" s="114" t="s">
        <v>152</v>
      </c>
      <c r="C23" s="124" t="str">
        <f>IF(OR(C19='zdroj dat'!$B$2,C21='zdroj dat'!$B$2),'zdroj dat'!$B$2,C19*C21)</f>
        <v>N/A</v>
      </c>
      <c r="D23" s="107"/>
      <c r="E23" s="187" t="s">
        <v>153</v>
      </c>
      <c r="F23" s="137" t="str">
        <f>IF(OR(ISNUMBER(E14)=FALSE,F19='zdroj dat'!$B$2,F21='zdroj dat'!$B$2),'zdroj dat'!$B$2,IF(E13='zdroj dat'!$B$57,E14+(100%*F21),E14+(F19*F21)))</f>
        <v>N/A</v>
      </c>
      <c r="G23" s="109"/>
      <c r="H23" s="99"/>
      <c r="I23" s="96"/>
      <c r="J23" s="96"/>
      <c r="K23" s="100"/>
    </row>
    <row r="24" spans="1:11" ht="30" customHeight="1" x14ac:dyDescent="0.2">
      <c r="A24" s="63"/>
      <c r="B24" s="110"/>
      <c r="C24" s="111"/>
      <c r="D24" s="126"/>
      <c r="E24" s="105" t="s">
        <v>89</v>
      </c>
      <c r="F24" s="56" t="s">
        <v>53</v>
      </c>
      <c r="G24" s="108"/>
      <c r="H24" s="110"/>
      <c r="I24" s="111"/>
      <c r="J24" s="111"/>
      <c r="K24" s="100"/>
    </row>
    <row r="25" spans="1:11" x14ac:dyDescent="0.2">
      <c r="A25" s="61"/>
      <c r="B25" s="127"/>
      <c r="C25" s="128"/>
      <c r="D25" s="96"/>
      <c r="E25" s="114" t="s">
        <v>88</v>
      </c>
      <c r="F25" s="137" t="str">
        <f>IF(OR(E13='zdroj dat'!$B$56,Rizika!E13='zdroj dat'!$B$56,C23='zdroj dat'!$B$2,Rizika!F23='zdroj dat'!$B$2),'zdroj dat'!$B$2,IF(E13='zdroj dat'!$B$57,C21-F23,C23-F23))</f>
        <v>N/A</v>
      </c>
      <c r="G25" s="109"/>
      <c r="H25" s="99"/>
      <c r="I25" s="96"/>
      <c r="J25" s="96"/>
      <c r="K25" s="100"/>
    </row>
    <row r="26" spans="1:11" x14ac:dyDescent="0.2">
      <c r="A26" s="61"/>
      <c r="B26" s="127"/>
      <c r="C26" s="128"/>
      <c r="D26" s="96"/>
      <c r="E26" s="114" t="s">
        <v>96</v>
      </c>
      <c r="F26" s="162" t="str">
        <f>IF(OR(C23='zdroj dat'!$B$2,Rizika!E13='zdroj dat'!$B$56,Rizika!F23='zdroj dat'!$B$2),'zdroj dat'!$B$2,IF(AND(E13='zdroj dat'!$B$57,(F25/C21*C23/'zdroj dat'!$E$49*100)&lt;=0),0,IF(E13='zdroj dat'!$B$57,ROUND(F25/C21*C23/'zdroj dat'!$E$49*100,2),IF((F25/C23*C23/'zdroj dat'!$E$49*100)&lt;=0,0,ROUND(F25/C23*C23/'zdroj dat'!$E$49*100,2)))))</f>
        <v>N/A</v>
      </c>
      <c r="G26" s="109"/>
      <c r="H26" s="99"/>
      <c r="I26" s="96"/>
      <c r="J26" s="96"/>
      <c r="K26" s="100"/>
    </row>
    <row r="27" spans="1:11" x14ac:dyDescent="0.2">
      <c r="A27" s="61"/>
      <c r="B27" s="127"/>
      <c r="C27" s="128"/>
      <c r="D27" s="96"/>
      <c r="E27" s="114" t="s">
        <v>79</v>
      </c>
      <c r="F27" s="138">
        <f>SUMIF(E:E,"Počet získaných bodů v rámci tohoto rizika",F:F)</f>
        <v>0</v>
      </c>
      <c r="G27" s="109"/>
      <c r="H27" s="99"/>
      <c r="I27" s="96"/>
      <c r="J27" s="96"/>
      <c r="K27" s="100"/>
    </row>
    <row r="28" spans="1:11" customFormat="1" x14ac:dyDescent="0.2">
      <c r="B28" s="71"/>
      <c r="E28" s="98"/>
      <c r="F28" s="98"/>
      <c r="G28" s="98"/>
      <c r="K28" s="100"/>
    </row>
    <row r="29" spans="1:11" ht="30" customHeight="1" x14ac:dyDescent="0.2">
      <c r="A29" s="64" t="s">
        <v>23</v>
      </c>
      <c r="B29" s="70" t="s">
        <v>49</v>
      </c>
      <c r="C29" s="43"/>
      <c r="D29" s="43"/>
      <c r="E29" s="43"/>
      <c r="F29" s="43"/>
      <c r="G29" s="43"/>
      <c r="H29" s="43"/>
      <c r="I29" s="43"/>
      <c r="J29" s="43"/>
      <c r="K29" s="100"/>
    </row>
    <row r="30" spans="1:11" customFormat="1" x14ac:dyDescent="0.2">
      <c r="B30" s="71" t="s">
        <v>97</v>
      </c>
      <c r="K30" s="100"/>
    </row>
    <row r="31" spans="1:11" customFormat="1" x14ac:dyDescent="0.2">
      <c r="B31" s="71" t="s">
        <v>47</v>
      </c>
      <c r="K31" s="100"/>
    </row>
    <row r="32" spans="1:11" customFormat="1" x14ac:dyDescent="0.2">
      <c r="B32" s="71"/>
      <c r="K32" s="100"/>
    </row>
    <row r="33" spans="1:11" s="55" customFormat="1" ht="20.100000000000001" customHeight="1" x14ac:dyDescent="0.2">
      <c r="A33" s="68"/>
      <c r="B33" s="92" t="s">
        <v>98</v>
      </c>
      <c r="C33" s="92"/>
      <c r="D33" s="93"/>
      <c r="E33" s="92" t="s">
        <v>99</v>
      </c>
      <c r="F33" s="92"/>
      <c r="G33" s="93"/>
      <c r="H33" s="92" t="s">
        <v>42</v>
      </c>
      <c r="I33" s="92"/>
      <c r="J33" s="92"/>
      <c r="K33" s="100"/>
    </row>
    <row r="34" spans="1:11" ht="30" customHeight="1" x14ac:dyDescent="0.2">
      <c r="A34" s="63"/>
      <c r="B34" s="101" t="s">
        <v>61</v>
      </c>
      <c r="C34" s="56" t="s">
        <v>72</v>
      </c>
      <c r="D34" s="56" t="s">
        <v>40</v>
      </c>
      <c r="E34" s="101" t="s">
        <v>66</v>
      </c>
      <c r="F34" s="56" t="s">
        <v>72</v>
      </c>
      <c r="G34" s="56" t="s">
        <v>40</v>
      </c>
      <c r="H34" s="74" t="s">
        <v>147</v>
      </c>
      <c r="I34" s="56" t="s">
        <v>38</v>
      </c>
      <c r="J34" s="57" t="s">
        <v>40</v>
      </c>
      <c r="K34" s="100"/>
    </row>
    <row r="35" spans="1:11" ht="114.75" x14ac:dyDescent="0.2">
      <c r="A35" s="61"/>
      <c r="B35" s="76"/>
      <c r="C35" s="51">
        <f>LEN(B35)-(LEN(B35)-LEN(SUBSTITUTE(B35,CHAR(10),"")))</f>
        <v>0</v>
      </c>
      <c r="D35" s="51">
        <f>'zdroj dat'!$C$29-C35</f>
        <v>900</v>
      </c>
      <c r="E35" s="76"/>
      <c r="F35" s="51">
        <f>LEN(E35)-(LEN(E35)-LEN(SUBSTITUTE(E35,CHAR(10),"")))</f>
        <v>0</v>
      </c>
      <c r="G35" s="51">
        <f>'zdroj dat'!$C$30-F35</f>
        <v>900</v>
      </c>
      <c r="H35" s="78" t="s">
        <v>93</v>
      </c>
      <c r="I35" s="51">
        <f>LEN(H35)-(LEN(H35)-LEN(SUBSTITUTE(H35,CHAR(10),"")))</f>
        <v>378</v>
      </c>
      <c r="J35" s="52">
        <f>'zdroj dat'!$C$31-I35</f>
        <v>522</v>
      </c>
      <c r="K35" s="223"/>
    </row>
    <row r="36" spans="1:11" ht="30" customHeight="1" x14ac:dyDescent="0.2">
      <c r="A36" s="63"/>
      <c r="B36" s="183" t="s">
        <v>177</v>
      </c>
      <c r="C36" s="106"/>
      <c r="D36" s="104"/>
      <c r="E36" s="188" t="s">
        <v>73</v>
      </c>
      <c r="F36" s="106"/>
      <c r="G36" s="108"/>
      <c r="H36" s="110"/>
      <c r="I36" s="111"/>
      <c r="J36" s="111"/>
      <c r="K36" s="100"/>
    </row>
    <row r="37" spans="1:11" x14ac:dyDescent="0.2">
      <c r="A37" s="61"/>
      <c r="B37" s="201" t="s">
        <v>59</v>
      </c>
      <c r="C37" s="102" t="s">
        <v>44</v>
      </c>
      <c r="D37" s="104"/>
      <c r="E37" s="133" t="s">
        <v>44</v>
      </c>
      <c r="F37" s="116"/>
      <c r="G37" s="109"/>
      <c r="H37" s="99"/>
      <c r="I37" s="96"/>
      <c r="J37" s="96"/>
      <c r="K37" s="100"/>
    </row>
    <row r="38" spans="1:11" x14ac:dyDescent="0.2">
      <c r="A38" s="61"/>
      <c r="B38" s="201" t="s">
        <v>60</v>
      </c>
      <c r="C38" s="102" t="s">
        <v>44</v>
      </c>
      <c r="D38" s="104"/>
      <c r="E38" s="134">
        <v>0</v>
      </c>
      <c r="F38" s="129" t="s">
        <v>22</v>
      </c>
      <c r="G38" s="109"/>
      <c r="H38" s="99"/>
      <c r="I38" s="96"/>
      <c r="J38" s="96"/>
      <c r="K38" s="100"/>
    </row>
    <row r="39" spans="1:11" x14ac:dyDescent="0.2">
      <c r="A39" s="61"/>
      <c r="B39" s="201" t="str">
        <f>""&amp;'zdroj dat'!$A$15&amp;" | "&amp;'zdroj dat'!$B$15&amp;""</f>
        <v>1 | Bezpečnost</v>
      </c>
      <c r="C39" s="102" t="s">
        <v>44</v>
      </c>
      <c r="D39" s="196"/>
      <c r="E39" s="190"/>
      <c r="F39" s="191"/>
      <c r="G39" s="191"/>
      <c r="H39" s="99"/>
      <c r="I39" s="96"/>
      <c r="J39" s="96"/>
      <c r="K39" s="100"/>
    </row>
    <row r="40" spans="1:11" x14ac:dyDescent="0.2">
      <c r="A40" s="61"/>
      <c r="B40" s="201" t="str">
        <f>""&amp;'zdroj dat'!$A$16&amp;" | "&amp;'zdroj dat'!$B$16&amp;""</f>
        <v>2 | Efektivita</v>
      </c>
      <c r="C40" s="102" t="s">
        <v>44</v>
      </c>
      <c r="D40" s="197"/>
      <c r="E40" s="192"/>
      <c r="F40" s="192"/>
      <c r="G40" s="193"/>
      <c r="H40" s="99"/>
      <c r="I40" s="96"/>
      <c r="J40" s="96"/>
      <c r="K40" s="100"/>
    </row>
    <row r="41" spans="1:11" x14ac:dyDescent="0.2">
      <c r="A41" s="61"/>
      <c r="B41" s="201" t="str">
        <f>""&amp;'zdroj dat'!$A$17&amp;" | "&amp;'zdroj dat'!$B$17&amp;""</f>
        <v>3 | Kvalitní podpora</v>
      </c>
      <c r="C41" s="102" t="s">
        <v>44</v>
      </c>
      <c r="D41" s="196"/>
      <c r="E41" s="194"/>
      <c r="F41" s="194"/>
      <c r="G41" s="195"/>
      <c r="H41" s="99"/>
      <c r="I41" s="96"/>
      <c r="J41" s="96"/>
      <c r="K41" s="100"/>
    </row>
    <row r="42" spans="1:11" ht="30" customHeight="1" x14ac:dyDescent="0.2">
      <c r="A42" s="63"/>
      <c r="B42" s="183" t="s">
        <v>62</v>
      </c>
      <c r="C42" s="184" t="s">
        <v>53</v>
      </c>
      <c r="D42" s="104"/>
      <c r="E42" s="105" t="s">
        <v>65</v>
      </c>
      <c r="F42" s="56" t="s">
        <v>53</v>
      </c>
      <c r="G42" s="189"/>
      <c r="H42" s="110"/>
      <c r="I42" s="111"/>
      <c r="J42" s="111"/>
      <c r="K42" s="100"/>
    </row>
    <row r="43" spans="1:11" x14ac:dyDescent="0.2">
      <c r="A43" s="61"/>
      <c r="B43" s="103" t="s">
        <v>44</v>
      </c>
      <c r="C43" s="125" t="str">
        <f>VLOOKUP(B43,'zdroj dat'!$B$35:$C$40,2,FALSE)</f>
        <v>N/A</v>
      </c>
      <c r="D43" s="107"/>
      <c r="E43" s="103" t="s">
        <v>92</v>
      </c>
      <c r="F43" s="198">
        <f>VLOOKUP(E43,'zdroj dat'!$B$63:$C$70,2,FALSE)</f>
        <v>1</v>
      </c>
      <c r="G43" s="109"/>
      <c r="H43" s="99"/>
      <c r="I43" s="96"/>
      <c r="J43" s="96"/>
      <c r="K43" s="100"/>
    </row>
    <row r="44" spans="1:11" ht="30" customHeight="1" x14ac:dyDescent="0.2">
      <c r="A44" s="63"/>
      <c r="B44" s="186" t="s">
        <v>63</v>
      </c>
      <c r="C44" s="184" t="s">
        <v>53</v>
      </c>
      <c r="D44" s="104"/>
      <c r="E44" s="185" t="s">
        <v>64</v>
      </c>
      <c r="F44" s="56" t="s">
        <v>53</v>
      </c>
      <c r="G44" s="108"/>
      <c r="H44" s="110"/>
      <c r="I44" s="111"/>
      <c r="J44" s="111"/>
      <c r="K44" s="100"/>
    </row>
    <row r="45" spans="1:11" x14ac:dyDescent="0.2">
      <c r="A45" s="61"/>
      <c r="B45" s="103" t="s">
        <v>44</v>
      </c>
      <c r="C45" s="124" t="str">
        <f>VLOOKUP(B45,'zdroj dat'!$B$44:$C$49,2,FALSE)</f>
        <v>N/A</v>
      </c>
      <c r="D45" s="107"/>
      <c r="E45" s="103" t="s">
        <v>44</v>
      </c>
      <c r="F45" s="137" t="str">
        <f>VLOOKUP(E45,'zdroj dat'!$B$74:$C$80,2,FALSE)</f>
        <v>N/A</v>
      </c>
      <c r="G45" s="109"/>
      <c r="H45" s="99"/>
      <c r="I45" s="96"/>
      <c r="J45" s="96"/>
      <c r="K45" s="100"/>
    </row>
    <row r="46" spans="1:11" ht="30" customHeight="1" x14ac:dyDescent="0.2">
      <c r="A46" s="63"/>
      <c r="B46" s="186" t="s">
        <v>150</v>
      </c>
      <c r="C46" s="184" t="s">
        <v>53</v>
      </c>
      <c r="D46" s="104"/>
      <c r="E46" s="185" t="s">
        <v>151</v>
      </c>
      <c r="F46" s="56" t="s">
        <v>53</v>
      </c>
      <c r="G46" s="108"/>
      <c r="H46" s="110"/>
      <c r="I46" s="111"/>
      <c r="J46" s="111"/>
      <c r="K46" s="100"/>
    </row>
    <row r="47" spans="1:11" x14ac:dyDescent="0.2">
      <c r="A47" s="61"/>
      <c r="B47" s="114" t="s">
        <v>152</v>
      </c>
      <c r="C47" s="124" t="str">
        <f>IF(OR(C43='zdroj dat'!$B$2,C45='zdroj dat'!$B$2),'zdroj dat'!$B$2,C43*C45)</f>
        <v>N/A</v>
      </c>
      <c r="D47" s="107"/>
      <c r="E47" s="187" t="s">
        <v>153</v>
      </c>
      <c r="F47" s="137" t="str">
        <f>IF(OR(ISNUMBER(E38)=FALSE,F43='zdroj dat'!$B$2,F45='zdroj dat'!$B$2),'zdroj dat'!$B$2,IF(E37='zdroj dat'!$B$57,E38+(100%*F45),E38+(F43*F45)))</f>
        <v>N/A</v>
      </c>
      <c r="G47" s="109"/>
      <c r="H47" s="99"/>
      <c r="I47" s="96"/>
      <c r="J47" s="96"/>
      <c r="K47" s="100"/>
    </row>
    <row r="48" spans="1:11" ht="30" customHeight="1" x14ac:dyDescent="0.2">
      <c r="A48" s="63"/>
      <c r="B48" s="110"/>
      <c r="C48" s="111"/>
      <c r="D48" s="126"/>
      <c r="E48" s="105" t="s">
        <v>89</v>
      </c>
      <c r="F48" s="56" t="s">
        <v>53</v>
      </c>
      <c r="G48" s="108"/>
      <c r="H48" s="110"/>
      <c r="I48" s="111"/>
      <c r="J48" s="111"/>
      <c r="K48" s="100"/>
    </row>
    <row r="49" spans="1:11" x14ac:dyDescent="0.2">
      <c r="A49" s="61"/>
      <c r="B49" s="127"/>
      <c r="C49" s="128"/>
      <c r="D49" s="96"/>
      <c r="E49" s="114" t="s">
        <v>88</v>
      </c>
      <c r="F49" s="137" t="str">
        <f>IF(OR(E37='zdroj dat'!$B$56,Rizika!E37='zdroj dat'!$B$56,C47='zdroj dat'!$B$2,Rizika!F47='zdroj dat'!$B$2),'zdroj dat'!$B$2,IF(E37='zdroj dat'!$B$57,C45-F47,C47-F47))</f>
        <v>N/A</v>
      </c>
      <c r="G49" s="109"/>
      <c r="H49" s="99"/>
      <c r="I49" s="96"/>
      <c r="J49" s="96"/>
      <c r="K49" s="100"/>
    </row>
    <row r="50" spans="1:11" x14ac:dyDescent="0.2">
      <c r="A50" s="61"/>
      <c r="B50" s="127"/>
      <c r="C50" s="128"/>
      <c r="D50" s="96"/>
      <c r="E50" s="114" t="s">
        <v>96</v>
      </c>
      <c r="F50" s="162" t="str">
        <f>IF(OR(C47='zdroj dat'!$B$2,Rizika!E37='zdroj dat'!$B$56,Rizika!F47='zdroj dat'!$B$2),'zdroj dat'!$B$2,IF(AND(E37='zdroj dat'!$B$57,(F49/C45*C47/'zdroj dat'!$E$49*100)&lt;=0),0,IF(E37='zdroj dat'!$B$57,ROUND(F49/C45*C47/'zdroj dat'!$E$49*100,2),IF((F49/C47*C47/'zdroj dat'!$E$49*100)&lt;=0,0,ROUND(F49/C47*C47/'zdroj dat'!$E$49*100,2)))))</f>
        <v>N/A</v>
      </c>
      <c r="G50" s="109"/>
      <c r="H50" s="99"/>
      <c r="I50" s="96"/>
      <c r="J50" s="96"/>
      <c r="K50" s="100"/>
    </row>
    <row r="51" spans="1:11" x14ac:dyDescent="0.2">
      <c r="A51" s="61"/>
      <c r="B51" s="127"/>
      <c r="C51" s="128"/>
      <c r="D51" s="96"/>
      <c r="E51" s="114" t="s">
        <v>79</v>
      </c>
      <c r="F51" s="138">
        <f>SUMIF(E:E,"Počet získaných bodů v rámci tohoto rizika",F:F)</f>
        <v>0</v>
      </c>
      <c r="G51" s="109"/>
      <c r="H51" s="99"/>
      <c r="I51" s="96"/>
      <c r="J51" s="96"/>
      <c r="K51" s="100"/>
    </row>
    <row r="52" spans="1:11" customFormat="1" x14ac:dyDescent="0.2">
      <c r="B52" s="71"/>
      <c r="E52" s="98"/>
      <c r="F52" s="98"/>
      <c r="G52" s="98"/>
      <c r="K52" s="100"/>
    </row>
    <row r="53" spans="1:11" ht="30" customHeight="1" x14ac:dyDescent="0.2">
      <c r="A53" s="64" t="s">
        <v>24</v>
      </c>
      <c r="B53" s="70" t="s">
        <v>49</v>
      </c>
      <c r="C53" s="43"/>
      <c r="D53" s="43"/>
      <c r="E53" s="43"/>
      <c r="F53" s="43"/>
      <c r="G53" s="43"/>
      <c r="H53" s="43"/>
      <c r="I53" s="43"/>
      <c r="J53" s="43"/>
      <c r="K53" s="100"/>
    </row>
    <row r="54" spans="1:11" customFormat="1" x14ac:dyDescent="0.2">
      <c r="B54" s="71" t="s">
        <v>97</v>
      </c>
      <c r="K54" s="100"/>
    </row>
    <row r="55" spans="1:11" customFormat="1" x14ac:dyDescent="0.2">
      <c r="B55" s="71" t="s">
        <v>47</v>
      </c>
      <c r="K55" s="100"/>
    </row>
    <row r="56" spans="1:11" customFormat="1" x14ac:dyDescent="0.2">
      <c r="B56" s="71"/>
      <c r="K56" s="100"/>
    </row>
    <row r="57" spans="1:11" s="55" customFormat="1" ht="20.100000000000001" customHeight="1" x14ac:dyDescent="0.2">
      <c r="A57" s="68"/>
      <c r="B57" s="92" t="s">
        <v>98</v>
      </c>
      <c r="C57" s="92"/>
      <c r="D57" s="93"/>
      <c r="E57" s="92" t="s">
        <v>99</v>
      </c>
      <c r="F57" s="92"/>
      <c r="G57" s="93"/>
      <c r="H57" s="92" t="s">
        <v>42</v>
      </c>
      <c r="I57" s="92"/>
      <c r="J57" s="92"/>
      <c r="K57" s="100"/>
    </row>
    <row r="58" spans="1:11" ht="30" customHeight="1" x14ac:dyDescent="0.2">
      <c r="A58" s="63"/>
      <c r="B58" s="101" t="s">
        <v>61</v>
      </c>
      <c r="C58" s="56" t="s">
        <v>72</v>
      </c>
      <c r="D58" s="56" t="s">
        <v>40</v>
      </c>
      <c r="E58" s="101" t="s">
        <v>66</v>
      </c>
      <c r="F58" s="56" t="s">
        <v>72</v>
      </c>
      <c r="G58" s="56" t="s">
        <v>40</v>
      </c>
      <c r="H58" s="74" t="s">
        <v>147</v>
      </c>
      <c r="I58" s="56" t="s">
        <v>38</v>
      </c>
      <c r="J58" s="57" t="s">
        <v>40</v>
      </c>
      <c r="K58" s="100"/>
    </row>
    <row r="59" spans="1:11" ht="114.75" x14ac:dyDescent="0.2">
      <c r="A59" s="61"/>
      <c r="B59" s="76"/>
      <c r="C59" s="51">
        <f>LEN(B59)-(LEN(B59)-LEN(SUBSTITUTE(B59,CHAR(10),"")))</f>
        <v>0</v>
      </c>
      <c r="D59" s="51">
        <f>'zdroj dat'!$C$29-C59</f>
        <v>900</v>
      </c>
      <c r="E59" s="76"/>
      <c r="F59" s="51">
        <f>LEN(E59)-(LEN(E59)-LEN(SUBSTITUTE(E59,CHAR(10),"")))</f>
        <v>0</v>
      </c>
      <c r="G59" s="51">
        <f>'zdroj dat'!$C$30-F59</f>
        <v>900</v>
      </c>
      <c r="H59" s="78" t="s">
        <v>93</v>
      </c>
      <c r="I59" s="51">
        <f>LEN(H59)-(LEN(H59)-LEN(SUBSTITUTE(H59,CHAR(10),"")))</f>
        <v>378</v>
      </c>
      <c r="J59" s="52">
        <f>'zdroj dat'!$C$31-I59</f>
        <v>522</v>
      </c>
      <c r="K59" s="223"/>
    </row>
    <row r="60" spans="1:11" ht="30" customHeight="1" x14ac:dyDescent="0.2">
      <c r="A60" s="63"/>
      <c r="B60" s="183" t="s">
        <v>177</v>
      </c>
      <c r="C60" s="106"/>
      <c r="D60" s="104"/>
      <c r="E60" s="188" t="s">
        <v>73</v>
      </c>
      <c r="F60" s="106"/>
      <c r="G60" s="108"/>
      <c r="H60" s="110"/>
      <c r="I60" s="111"/>
      <c r="J60" s="111"/>
      <c r="K60" s="100"/>
    </row>
    <row r="61" spans="1:11" x14ac:dyDescent="0.2">
      <c r="A61" s="61"/>
      <c r="B61" s="201" t="s">
        <v>59</v>
      </c>
      <c r="C61" s="102" t="s">
        <v>44</v>
      </c>
      <c r="D61" s="104"/>
      <c r="E61" s="133" t="s">
        <v>44</v>
      </c>
      <c r="F61" s="116"/>
      <c r="G61" s="109"/>
      <c r="H61" s="99"/>
      <c r="I61" s="96"/>
      <c r="J61" s="96"/>
      <c r="K61" s="100"/>
    </row>
    <row r="62" spans="1:11" x14ac:dyDescent="0.2">
      <c r="A62" s="61"/>
      <c r="B62" s="201" t="s">
        <v>60</v>
      </c>
      <c r="C62" s="102" t="s">
        <v>44</v>
      </c>
      <c r="D62" s="104"/>
      <c r="E62" s="134">
        <v>0</v>
      </c>
      <c r="F62" s="129" t="s">
        <v>22</v>
      </c>
      <c r="G62" s="109"/>
      <c r="H62" s="99"/>
      <c r="I62" s="96"/>
      <c r="J62" s="96"/>
      <c r="K62" s="100"/>
    </row>
    <row r="63" spans="1:11" x14ac:dyDescent="0.2">
      <c r="A63" s="61"/>
      <c r="B63" s="201" t="str">
        <f>""&amp;'zdroj dat'!$A$15&amp;" | "&amp;'zdroj dat'!$B$15&amp;""</f>
        <v>1 | Bezpečnost</v>
      </c>
      <c r="C63" s="102" t="s">
        <v>44</v>
      </c>
      <c r="D63" s="196"/>
      <c r="E63" s="190"/>
      <c r="F63" s="191"/>
      <c r="G63" s="191"/>
      <c r="H63" s="99"/>
      <c r="I63" s="96"/>
      <c r="J63" s="96"/>
      <c r="K63" s="100"/>
    </row>
    <row r="64" spans="1:11" x14ac:dyDescent="0.2">
      <c r="A64" s="61"/>
      <c r="B64" s="201" t="str">
        <f>""&amp;'zdroj dat'!$A$16&amp;" | "&amp;'zdroj dat'!$B$16&amp;""</f>
        <v>2 | Efektivita</v>
      </c>
      <c r="C64" s="102" t="s">
        <v>44</v>
      </c>
      <c r="D64" s="197"/>
      <c r="E64" s="192"/>
      <c r="F64" s="192"/>
      <c r="G64" s="193"/>
      <c r="H64" s="99"/>
      <c r="I64" s="96"/>
      <c r="J64" s="96"/>
      <c r="K64" s="100"/>
    </row>
    <row r="65" spans="1:12" x14ac:dyDescent="0.2">
      <c r="A65" s="61"/>
      <c r="B65" s="201" t="str">
        <f>""&amp;'zdroj dat'!$A$17&amp;" | "&amp;'zdroj dat'!$B$17&amp;""</f>
        <v>3 | Kvalitní podpora</v>
      </c>
      <c r="C65" s="102" t="s">
        <v>44</v>
      </c>
      <c r="D65" s="196"/>
      <c r="E65" s="194"/>
      <c r="F65" s="194"/>
      <c r="G65" s="195"/>
      <c r="H65" s="99"/>
      <c r="I65" s="96"/>
      <c r="J65" s="96"/>
      <c r="K65" s="100"/>
    </row>
    <row r="66" spans="1:12" ht="30" customHeight="1" x14ac:dyDescent="0.2">
      <c r="A66" s="63"/>
      <c r="B66" s="183" t="s">
        <v>148</v>
      </c>
      <c r="C66" s="184" t="s">
        <v>53</v>
      </c>
      <c r="D66" s="104"/>
      <c r="E66" s="105" t="s">
        <v>65</v>
      </c>
      <c r="F66" s="56" t="s">
        <v>53</v>
      </c>
      <c r="G66" s="189"/>
      <c r="H66" s="110"/>
      <c r="I66" s="111"/>
      <c r="J66" s="111"/>
      <c r="K66" s="100"/>
    </row>
    <row r="67" spans="1:12" x14ac:dyDescent="0.2">
      <c r="A67" s="61"/>
      <c r="B67" s="103" t="s">
        <v>44</v>
      </c>
      <c r="C67" s="125" t="str">
        <f>VLOOKUP(B67,'zdroj dat'!$B$35:$C$40,2,FALSE)</f>
        <v>N/A</v>
      </c>
      <c r="D67" s="107"/>
      <c r="E67" s="103" t="s">
        <v>44</v>
      </c>
      <c r="F67" s="198" t="str">
        <f>VLOOKUP(E67,'zdroj dat'!$B$63:$C$70,2,FALSE)</f>
        <v>N/A</v>
      </c>
      <c r="G67" s="109"/>
      <c r="H67" s="99"/>
      <c r="I67" s="96"/>
      <c r="J67" s="96"/>
      <c r="K67" s="100"/>
    </row>
    <row r="68" spans="1:12" ht="30" customHeight="1" x14ac:dyDescent="0.2">
      <c r="A68" s="63"/>
      <c r="B68" s="186" t="s">
        <v>149</v>
      </c>
      <c r="C68" s="184" t="s">
        <v>53</v>
      </c>
      <c r="D68" s="104"/>
      <c r="E68" s="185" t="s">
        <v>64</v>
      </c>
      <c r="F68" s="56" t="s">
        <v>53</v>
      </c>
      <c r="G68" s="108"/>
      <c r="H68" s="110"/>
      <c r="I68" s="111"/>
      <c r="J68" s="111"/>
      <c r="K68" s="100"/>
    </row>
    <row r="69" spans="1:12" x14ac:dyDescent="0.2">
      <c r="A69" s="61"/>
      <c r="B69" s="103" t="s">
        <v>44</v>
      </c>
      <c r="C69" s="124" t="str">
        <f>VLOOKUP(B69,'zdroj dat'!$B$44:$C$49,2,FALSE)</f>
        <v>N/A</v>
      </c>
      <c r="D69" s="107"/>
      <c r="E69" s="103" t="s">
        <v>44</v>
      </c>
      <c r="F69" s="137" t="str">
        <f>VLOOKUP(E69,'zdroj dat'!$B$74:$C$80,2,FALSE)</f>
        <v>N/A</v>
      </c>
      <c r="G69" s="109"/>
      <c r="H69" s="99"/>
      <c r="I69" s="96"/>
      <c r="J69" s="96"/>
      <c r="K69" s="100"/>
    </row>
    <row r="70" spans="1:12" ht="30" customHeight="1" x14ac:dyDescent="0.2">
      <c r="A70" s="63"/>
      <c r="B70" s="186" t="s">
        <v>150</v>
      </c>
      <c r="C70" s="184" t="s">
        <v>53</v>
      </c>
      <c r="D70" s="104"/>
      <c r="E70" s="185" t="s">
        <v>151</v>
      </c>
      <c r="F70" s="56" t="s">
        <v>53</v>
      </c>
      <c r="G70" s="108"/>
      <c r="H70" s="110"/>
      <c r="I70" s="111"/>
      <c r="J70" s="111"/>
      <c r="K70" s="100"/>
    </row>
    <row r="71" spans="1:12" x14ac:dyDescent="0.2">
      <c r="A71" s="61"/>
      <c r="B71" s="114" t="s">
        <v>152</v>
      </c>
      <c r="C71" s="124" t="str">
        <f>IF(OR(C67='zdroj dat'!$B$2,C69='zdroj dat'!$B$2),'zdroj dat'!$B$2,C67*C69)</f>
        <v>N/A</v>
      </c>
      <c r="D71" s="107"/>
      <c r="E71" s="187" t="s">
        <v>153</v>
      </c>
      <c r="F71" s="137" t="str">
        <f>IF(OR(ISNUMBER(E62)=FALSE,F67='zdroj dat'!$B$2,F69='zdroj dat'!$B$2),'zdroj dat'!$B$2,IF(E61='zdroj dat'!$B$57,E62+(100%*F69),E62+(F67*F69)))</f>
        <v>N/A</v>
      </c>
      <c r="G71" s="109"/>
      <c r="H71" s="99"/>
      <c r="I71" s="96"/>
      <c r="J71" s="96"/>
      <c r="K71" s="100"/>
    </row>
    <row r="72" spans="1:12" ht="30" customHeight="1" x14ac:dyDescent="0.2">
      <c r="A72" s="63"/>
      <c r="B72" s="110"/>
      <c r="C72" s="111"/>
      <c r="D72" s="126"/>
      <c r="E72" s="105" t="s">
        <v>89</v>
      </c>
      <c r="F72" s="56" t="s">
        <v>53</v>
      </c>
      <c r="G72" s="108"/>
      <c r="H72" s="110"/>
      <c r="I72" s="111"/>
      <c r="J72" s="111"/>
      <c r="K72" s="100"/>
    </row>
    <row r="73" spans="1:12" x14ac:dyDescent="0.2">
      <c r="A73" s="61"/>
      <c r="B73" s="127"/>
      <c r="C73" s="128"/>
      <c r="D73" s="96"/>
      <c r="E73" s="114" t="s">
        <v>88</v>
      </c>
      <c r="F73" s="137" t="str">
        <f>IF(OR(E61='zdroj dat'!$B$56,Rizika!E61='zdroj dat'!$B$56,C71='zdroj dat'!$B$2,Rizika!F71='zdroj dat'!$B$2),'zdroj dat'!$B$2,IF(E61='zdroj dat'!$B$57,C69-F71,C71-F71))</f>
        <v>N/A</v>
      </c>
      <c r="G73" s="109"/>
      <c r="H73" s="99"/>
      <c r="I73" s="96"/>
      <c r="J73" s="96"/>
      <c r="K73" s="100"/>
    </row>
    <row r="74" spans="1:12" x14ac:dyDescent="0.2">
      <c r="A74" s="61"/>
      <c r="B74" s="127"/>
      <c r="C74" s="128"/>
      <c r="D74" s="96"/>
      <c r="E74" s="114" t="s">
        <v>96</v>
      </c>
      <c r="F74" s="162" t="str">
        <f>IF(OR(C71='zdroj dat'!$B$2,Rizika!E61='zdroj dat'!$B$56,Rizika!F71='zdroj dat'!$B$2),'zdroj dat'!$B$2,IF(AND(E61='zdroj dat'!$B$57,(F73/C69*C71/'zdroj dat'!$E$49*100)&lt;=0),0,IF(E61='zdroj dat'!$B$57,ROUND(F73/C69*C71/'zdroj dat'!$E$49*100,2),IF((F73/C71*C71/'zdroj dat'!$E$49*100)&lt;=0,0,ROUND(F73/C71*C71/'zdroj dat'!$E$49*100,2)))))</f>
        <v>N/A</v>
      </c>
      <c r="G74" s="109"/>
      <c r="H74" s="99"/>
      <c r="I74" s="96"/>
      <c r="J74" s="96"/>
      <c r="K74" s="100"/>
    </row>
    <row r="75" spans="1:12" x14ac:dyDescent="0.2">
      <c r="A75" s="61"/>
      <c r="B75" s="127"/>
      <c r="C75" s="128"/>
      <c r="D75" s="96"/>
      <c r="E75" s="114" t="s">
        <v>79</v>
      </c>
      <c r="F75" s="138">
        <f>SUMIF(E:E,"Počet získaných bodů v rámci tohoto rizika",F:F)</f>
        <v>0</v>
      </c>
      <c r="G75" s="109"/>
      <c r="H75" s="99"/>
      <c r="I75" s="96"/>
      <c r="J75" s="96"/>
      <c r="K75" s="100"/>
    </row>
    <row r="76" spans="1:12" ht="15" customHeight="1" x14ac:dyDescent="0.2">
      <c r="B76" s="42"/>
      <c r="D76"/>
      <c r="E76"/>
      <c r="F76"/>
      <c r="G76"/>
      <c r="K76" s="100"/>
    </row>
    <row r="77" spans="1:12" s="205" customFormat="1" x14ac:dyDescent="0.2">
      <c r="K77" s="100"/>
      <c r="L77" s="213"/>
    </row>
    <row r="78" spans="1:12" s="54" customFormat="1" ht="15" customHeight="1" x14ac:dyDescent="0.2">
      <c r="A78" s="89"/>
      <c r="B78" s="161"/>
      <c r="C78" s="90"/>
      <c r="D78" s="161"/>
      <c r="E78" s="90"/>
      <c r="F78" s="161"/>
      <c r="G78" s="90"/>
      <c r="H78" s="91"/>
      <c r="I78" s="90"/>
      <c r="J78" s="90"/>
      <c r="K78" s="100"/>
    </row>
    <row r="79" spans="1:12" ht="30" customHeight="1" x14ac:dyDescent="0.2">
      <c r="A79" s="94"/>
      <c r="B79" s="241" t="s">
        <v>105</v>
      </c>
      <c r="C79" s="95"/>
      <c r="D79" s="95"/>
      <c r="E79" s="95"/>
      <c r="F79" s="95"/>
      <c r="G79" s="95"/>
      <c r="H79" s="95"/>
      <c r="I79" s="95"/>
      <c r="J79" s="95"/>
      <c r="K79" s="100"/>
    </row>
    <row r="80" spans="1:12" customFormat="1" x14ac:dyDescent="0.2">
      <c r="B80" s="236" t="s">
        <v>106</v>
      </c>
      <c r="K80" s="100"/>
    </row>
    <row r="81" spans="1:11" customFormat="1" x14ac:dyDescent="0.2">
      <c r="B81" s="71" t="s">
        <v>107</v>
      </c>
      <c r="K81" s="100"/>
    </row>
    <row r="82" spans="1:11" customFormat="1" x14ac:dyDescent="0.2">
      <c r="B82" s="71" t="s">
        <v>51</v>
      </c>
      <c r="K82" s="100"/>
    </row>
    <row r="83" spans="1:11" customFormat="1" x14ac:dyDescent="0.2">
      <c r="B83" s="71"/>
      <c r="K83" s="100"/>
    </row>
    <row r="84" spans="1:11" x14ac:dyDescent="0.2">
      <c r="A84" s="66"/>
      <c r="B84" s="79" t="s">
        <v>117</v>
      </c>
      <c r="C84" s="225"/>
      <c r="D84" s="230" t="s">
        <v>46</v>
      </c>
      <c r="E84" s="130" t="s">
        <v>122</v>
      </c>
      <c r="F84" s="225"/>
      <c r="G84" s="230" t="s">
        <v>46</v>
      </c>
      <c r="H84" s="130" t="s">
        <v>127</v>
      </c>
      <c r="I84" s="225"/>
      <c r="J84" s="231" t="s">
        <v>46</v>
      </c>
      <c r="K84" s="117"/>
    </row>
    <row r="85" spans="1:11" x14ac:dyDescent="0.2">
      <c r="A85" s="66"/>
      <c r="B85" s="80" t="s">
        <v>118</v>
      </c>
      <c r="C85" s="226"/>
      <c r="D85" s="227" t="s">
        <v>44</v>
      </c>
      <c r="E85" s="83" t="s">
        <v>112</v>
      </c>
      <c r="F85" s="226"/>
      <c r="G85" s="227" t="s">
        <v>44</v>
      </c>
      <c r="H85" s="83" t="s">
        <v>114</v>
      </c>
      <c r="I85" s="226"/>
      <c r="J85" s="232" t="s">
        <v>44</v>
      </c>
      <c r="K85" s="117"/>
    </row>
    <row r="86" spans="1:11" x14ac:dyDescent="0.2">
      <c r="A86" s="66"/>
      <c r="B86" s="80" t="s">
        <v>112</v>
      </c>
      <c r="C86" s="226"/>
      <c r="D86" s="227" t="s">
        <v>44</v>
      </c>
      <c r="E86" s="83" t="s">
        <v>123</v>
      </c>
      <c r="F86" s="226"/>
      <c r="G86" s="227" t="s">
        <v>44</v>
      </c>
      <c r="H86" s="83" t="s">
        <v>128</v>
      </c>
      <c r="I86" s="226"/>
      <c r="J86" s="232" t="s">
        <v>44</v>
      </c>
      <c r="K86" s="117"/>
    </row>
    <row r="87" spans="1:11" x14ac:dyDescent="0.2">
      <c r="A87" s="66"/>
      <c r="B87" s="80" t="s">
        <v>119</v>
      </c>
      <c r="C87" s="226"/>
      <c r="D87" s="227" t="s">
        <v>44</v>
      </c>
      <c r="E87" s="83" t="s">
        <v>124</v>
      </c>
      <c r="F87" s="226"/>
      <c r="G87" s="227" t="s">
        <v>44</v>
      </c>
      <c r="H87" s="83" t="s">
        <v>129</v>
      </c>
      <c r="I87" s="226"/>
      <c r="J87" s="232" t="s">
        <v>44</v>
      </c>
      <c r="K87" s="117"/>
    </row>
    <row r="88" spans="1:11" x14ac:dyDescent="0.2">
      <c r="A88" s="66"/>
      <c r="B88" s="79" t="s">
        <v>120</v>
      </c>
      <c r="C88" s="225"/>
      <c r="D88" s="228" t="s">
        <v>46</v>
      </c>
      <c r="E88" s="79" t="s">
        <v>120</v>
      </c>
      <c r="F88" s="225"/>
      <c r="G88" s="228" t="s">
        <v>46</v>
      </c>
      <c r="H88" s="83" t="s">
        <v>131</v>
      </c>
      <c r="I88" s="226"/>
      <c r="J88" s="232" t="s">
        <v>44</v>
      </c>
      <c r="K88" s="117"/>
    </row>
    <row r="89" spans="1:11" x14ac:dyDescent="0.2">
      <c r="A89" s="66"/>
      <c r="B89" s="121" t="s">
        <v>178</v>
      </c>
      <c r="C89" s="226"/>
      <c r="D89" s="227" t="s">
        <v>44</v>
      </c>
      <c r="E89" s="85" t="s">
        <v>102</v>
      </c>
      <c r="F89" s="229"/>
      <c r="G89" s="227" t="s">
        <v>44</v>
      </c>
      <c r="H89" s="118"/>
      <c r="I89" s="233"/>
      <c r="J89" s="234"/>
      <c r="K89" s="117"/>
    </row>
    <row r="90" spans="1:11" x14ac:dyDescent="0.2">
      <c r="A90" s="66"/>
      <c r="B90" s="121" t="s">
        <v>156</v>
      </c>
      <c r="C90" s="226"/>
      <c r="D90" s="227" t="s">
        <v>44</v>
      </c>
      <c r="E90" s="140" t="s">
        <v>158</v>
      </c>
      <c r="F90" s="229"/>
      <c r="G90" s="227" t="s">
        <v>44</v>
      </c>
      <c r="H90" s="118"/>
      <c r="I90" s="233"/>
      <c r="J90" s="234"/>
      <c r="K90" s="117"/>
    </row>
    <row r="91" spans="1:11" x14ac:dyDescent="0.2">
      <c r="A91" s="66"/>
      <c r="B91" s="121" t="s">
        <v>101</v>
      </c>
      <c r="C91" s="229"/>
      <c r="D91" s="227" t="s">
        <v>44</v>
      </c>
      <c r="E91" s="80" t="s">
        <v>132</v>
      </c>
      <c r="F91" s="229"/>
      <c r="G91" s="227" t="s">
        <v>44</v>
      </c>
      <c r="H91" s="118"/>
      <c r="I91" s="233"/>
      <c r="J91" s="234"/>
      <c r="K91" s="117"/>
    </row>
    <row r="92" spans="1:11" x14ac:dyDescent="0.2">
      <c r="A92" s="66"/>
      <c r="B92" s="121" t="s">
        <v>121</v>
      </c>
      <c r="C92" s="226"/>
      <c r="D92" s="227" t="s">
        <v>44</v>
      </c>
      <c r="E92" s="80" t="s">
        <v>103</v>
      </c>
      <c r="F92" s="229"/>
      <c r="G92" s="227" t="s">
        <v>44</v>
      </c>
      <c r="H92" s="118"/>
      <c r="I92" s="233"/>
      <c r="J92" s="234"/>
      <c r="K92" s="117"/>
    </row>
    <row r="93" spans="1:11" x14ac:dyDescent="0.2">
      <c r="A93" s="66"/>
      <c r="B93" s="122" t="s">
        <v>100</v>
      </c>
      <c r="C93" s="226"/>
      <c r="D93" s="227" t="s">
        <v>44</v>
      </c>
      <c r="E93" s="80" t="s">
        <v>125</v>
      </c>
      <c r="F93" s="229"/>
      <c r="G93" s="227" t="s">
        <v>44</v>
      </c>
      <c r="H93" s="118"/>
      <c r="I93" s="233"/>
      <c r="J93" s="234"/>
      <c r="K93" s="117"/>
    </row>
    <row r="94" spans="1:11" x14ac:dyDescent="0.2">
      <c r="A94" s="66"/>
      <c r="B94" s="122" t="s">
        <v>133</v>
      </c>
      <c r="C94" s="229"/>
      <c r="D94" s="227" t="s">
        <v>44</v>
      </c>
      <c r="E94" s="112" t="s">
        <v>104</v>
      </c>
      <c r="F94" s="229"/>
      <c r="G94" s="227" t="s">
        <v>44</v>
      </c>
      <c r="H94" s="118"/>
      <c r="I94" s="233"/>
      <c r="J94" s="235"/>
      <c r="K94" s="117"/>
    </row>
    <row r="95" spans="1:11" x14ac:dyDescent="0.2">
      <c r="A95" s="66"/>
      <c r="B95" s="118"/>
      <c r="C95" s="233"/>
      <c r="D95" s="237"/>
      <c r="E95" s="112" t="s">
        <v>126</v>
      </c>
      <c r="F95" s="229"/>
      <c r="G95" s="227" t="s">
        <v>44</v>
      </c>
      <c r="H95" s="118"/>
      <c r="I95" s="233"/>
      <c r="J95" s="235"/>
      <c r="K95" s="117"/>
    </row>
    <row r="96" spans="1:11" s="88" customFormat="1" x14ac:dyDescent="0.2">
      <c r="K96" s="100"/>
    </row>
  </sheetData>
  <sheetProtection algorithmName="SHA-512" hashValue="FA0Yn9V6FvrLvyn4BuXxRfSLU7UrukU9tftIELeH4IBn1ycVs/hWgIi18EwRWnxWHUrThjQ3IgvUy91YmJWAew==" saltValue="W9sikhGKIcDo7X1i+HfULQ==" spinCount="100000" sheet="1" objects="1" scenarios="1"/>
  <protectedRanges>
    <protectedRange sqref="B11 E11 H11 C13 C14 C15 C16 C17 E13 E14 B19 B21 E19 E21 B35 E35 H35 C37 C38 C39 C40 C41 E37 E38 B43 E43 B45 E45 B59 E59 H59 C61 C62 C63 C64 C65 E61 E62 B67 B69 E67 E69" name="Oblast1"/>
  </protectedRanges>
  <dataConsolidate/>
  <conditionalFormatting sqref="B85:D95">
    <cfRule type="expression" dxfId="7" priority="10">
      <formula>$D85="✔"</formula>
    </cfRule>
  </conditionalFormatting>
  <conditionalFormatting sqref="E85:G95">
    <cfRule type="expression" dxfId="6" priority="19">
      <formula>$G85="✔"</formula>
    </cfRule>
  </conditionalFormatting>
  <conditionalFormatting sqref="H85:J95">
    <cfRule type="expression" dxfId="5" priority="55">
      <formula>$J85="✔"</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6" id="{C328620F-65BF-4DF2-84B8-3C9F6B0B65F3}">
            <xm:f>COUNTIF($B$84:$J$94,'zdroj dat'!$B$89)=0</xm:f>
            <x14:dxf>
              <fill>
                <patternFill>
                  <bgColor theme="9" tint="0.59996337778862885"/>
                </patternFill>
              </fill>
            </x14:dxf>
          </x14:cfRule>
          <xm:sqref>A79:J79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Title="Nesprávná hodnota" error="Vyberte z rozevíracího seznamu." xr:uid="{E5E8AD5D-8E6E-4265-8ED7-9E7A2B913E34}">
          <x14:formula1>
            <xm:f>'zdroj dat'!$B$89:$B$90</xm:f>
          </x14:formula1>
          <xm:sqref>D85:D87 C13:C17 J85:J88 G85:G87 G89:G95 C61:C65 C37:C41 D89:D94</xm:sqref>
        </x14:dataValidation>
        <x14:dataValidation type="list" allowBlank="1" showInputMessage="1" showErrorMessage="1" errorTitle="Nesprávná hodnota" error="Vyberte z rozevíracího seznamu." xr:uid="{3B37ABD5-B239-4ABC-A073-3A23679E463E}">
          <x14:formula1>
            <xm:f>'zdroj dat'!$B$56:$B$59</xm:f>
          </x14:formula1>
          <xm:sqref>E13 E37 E61</xm:sqref>
        </x14:dataValidation>
        <x14:dataValidation type="list" allowBlank="1" showInputMessage="1" showErrorMessage="1" errorTitle="Nesprávná hodnota" error="Vyberte z rozevíracího seznamu." xr:uid="{DA5DA22E-A46F-4933-A283-3C8DD8C49C7F}">
          <x14:formula1>
            <xm:f>'zdroj dat'!$B$35:$B$40</xm:f>
          </x14:formula1>
          <xm:sqref>B19 B43 B67</xm:sqref>
        </x14:dataValidation>
        <x14:dataValidation type="list" allowBlank="1" showInputMessage="1" showErrorMessage="1" errorTitle="Nesprávná hodnota" error="Vyberte z rozevíracího seznamu." xr:uid="{229E00C0-6044-48E0-ADA7-9A58544FAE1E}">
          <x14:formula1>
            <xm:f>'zdroj dat'!$B$44:$B$49</xm:f>
          </x14:formula1>
          <xm:sqref>B21 B45 B69</xm:sqref>
        </x14:dataValidation>
        <x14:dataValidation type="list" allowBlank="1" showInputMessage="1" showErrorMessage="1" errorTitle="Nesprávná hodnota" error="Vyberte z rozevíracího seznamu." xr:uid="{7A9A23AE-5F0C-4422-9908-B1E9A0B282ED}">
          <x14:formula1>
            <xm:f>'zdroj dat'!$B$63:$B$70</xm:f>
          </x14:formula1>
          <xm:sqref>E19 E43 E67</xm:sqref>
        </x14:dataValidation>
        <x14:dataValidation type="list" allowBlank="1" showInputMessage="1" showErrorMessage="1" errorTitle="Nesprávná hodnota" error="Vyberte z rozevíracího seznamu." xr:uid="{5D9063FF-74F5-4DF1-BFFB-233B73CB1C1B}">
          <x14:formula1>
            <xm:f>'zdroj dat'!$B$74:$B$80</xm:f>
          </x14:formula1>
          <xm:sqref>E21 E45 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43A4F-3915-40BA-9256-B21D0E419DC2}">
  <sheetPr>
    <pageSetUpPr autoPageBreaks="0"/>
  </sheetPr>
  <dimension ref="A1:L39"/>
  <sheetViews>
    <sheetView showGridLines="0" zoomScaleNormal="100" zoomScaleSheetLayoutView="80" workbookViewId="0">
      <selection activeCell="B19" activeCellId="4" sqref="B15 E15 H15 B17 B19"/>
    </sheetView>
  </sheetViews>
  <sheetFormatPr defaultColWidth="9.140625" defaultRowHeight="15" customHeight="1" x14ac:dyDescent="0.2"/>
  <cols>
    <col min="1" max="1" width="6.5703125" style="65" customWidth="1"/>
    <col min="2" max="2" width="85.7109375" style="48" customWidth="1"/>
    <col min="3" max="4" width="10.7109375" style="48" customWidth="1"/>
    <col min="5" max="5" width="85.7109375" style="49" customWidth="1"/>
    <col min="6" max="7" width="10.7109375" style="48" customWidth="1"/>
    <col min="8" max="8" width="85.7109375" style="49" customWidth="1"/>
    <col min="9" max="10" width="10.7109375" style="48" customWidth="1"/>
    <col min="11" max="11" width="9.140625" style="53"/>
    <col min="12" max="16384" width="9.140625" style="49"/>
  </cols>
  <sheetData>
    <row r="1" spans="1:12" ht="45" customHeight="1" x14ac:dyDescent="0.2">
      <c r="A1" s="202" t="str">
        <f>'titulní strana'!A1</f>
        <v>FORMULÁŘ NABÍDKY</v>
      </c>
      <c r="K1" s="203"/>
    </row>
    <row r="2" spans="1:12" x14ac:dyDescent="0.2">
      <c r="A2" s="62"/>
      <c r="K2" s="203"/>
    </row>
    <row r="3" spans="1:12" s="204" customFormat="1" ht="30" customHeight="1" thickBot="1" x14ac:dyDescent="0.25">
      <c r="A3" s="69" t="s">
        <v>54</v>
      </c>
      <c r="B3" s="69"/>
      <c r="C3" s="69"/>
      <c r="D3" s="69"/>
      <c r="E3" s="69"/>
      <c r="F3" s="69"/>
      <c r="G3" s="69"/>
      <c r="H3" s="69"/>
      <c r="I3" s="69"/>
      <c r="J3" s="69"/>
      <c r="K3" s="203"/>
    </row>
    <row r="4" spans="1:12" s="205" customFormat="1" x14ac:dyDescent="0.2">
      <c r="B4" s="72"/>
      <c r="K4" s="203"/>
    </row>
    <row r="5" spans="1:12" ht="30" customHeight="1" x14ac:dyDescent="0.2">
      <c r="A5" s="97">
        <f>'zdroj dat'!A15</f>
        <v>1</v>
      </c>
      <c r="B5" s="70" t="s">
        <v>168</v>
      </c>
      <c r="C5" s="70"/>
      <c r="D5" s="70"/>
      <c r="E5" s="70"/>
      <c r="F5" s="70"/>
      <c r="G5" s="70"/>
      <c r="H5" s="70"/>
      <c r="I5" s="70"/>
      <c r="J5" s="70"/>
      <c r="K5" s="203"/>
    </row>
    <row r="6" spans="1:12" s="205" customFormat="1" ht="18.75" x14ac:dyDescent="0.2">
      <c r="B6" s="206" t="str">
        <f>""&amp;'zdroj dat'!B18&amp;""</f>
        <v>Konsolidace všech agend do jednoho systému</v>
      </c>
      <c r="C6" s="206"/>
      <c r="D6" s="206"/>
      <c r="E6" s="206"/>
      <c r="F6" s="206"/>
      <c r="G6" s="206"/>
      <c r="H6" s="206"/>
      <c r="I6" s="206"/>
      <c r="J6" s="206"/>
      <c r="K6" s="203"/>
    </row>
    <row r="7" spans="1:12" s="205" customFormat="1" x14ac:dyDescent="0.2">
      <c r="B7" s="72" t="s">
        <v>180</v>
      </c>
      <c r="K7" s="203"/>
    </row>
    <row r="8" spans="1:12" s="205" customFormat="1" x14ac:dyDescent="0.2">
      <c r="B8" s="72"/>
      <c r="K8" s="203"/>
    </row>
    <row r="9" spans="1:12" ht="30" customHeight="1" x14ac:dyDescent="0.2">
      <c r="A9" s="67"/>
      <c r="B9" s="131" t="s">
        <v>55</v>
      </c>
      <c r="C9" s="70"/>
      <c r="D9" s="70"/>
      <c r="E9" s="70"/>
      <c r="F9" s="70"/>
      <c r="G9" s="70"/>
      <c r="H9" s="70"/>
      <c r="I9" s="70"/>
      <c r="J9" s="70"/>
      <c r="K9" s="203"/>
    </row>
    <row r="10" spans="1:12" s="205" customFormat="1" x14ac:dyDescent="0.2">
      <c r="B10" s="72" t="s">
        <v>97</v>
      </c>
      <c r="K10" s="203"/>
    </row>
    <row r="11" spans="1:12" s="205" customFormat="1" x14ac:dyDescent="0.2">
      <c r="B11" s="72" t="s">
        <v>47</v>
      </c>
      <c r="K11" s="203"/>
    </row>
    <row r="12" spans="1:12" s="205" customFormat="1" x14ac:dyDescent="0.2">
      <c r="B12" s="72"/>
      <c r="K12" s="203"/>
    </row>
    <row r="13" spans="1:12" s="55" customFormat="1" ht="20.100000000000001" customHeight="1" x14ac:dyDescent="0.2">
      <c r="A13" s="68"/>
      <c r="B13" s="207" t="s">
        <v>37</v>
      </c>
      <c r="C13" s="207"/>
      <c r="D13" s="208"/>
      <c r="E13" s="207" t="s">
        <v>41</v>
      </c>
      <c r="F13" s="207"/>
      <c r="G13" s="208"/>
      <c r="H13" s="207" t="s">
        <v>42</v>
      </c>
      <c r="I13" s="207"/>
      <c r="J13" s="207"/>
      <c r="K13" s="203"/>
    </row>
    <row r="14" spans="1:12" ht="30" customHeight="1" x14ac:dyDescent="0.2">
      <c r="A14" s="63"/>
      <c r="B14" s="132" t="s">
        <v>181</v>
      </c>
      <c r="C14" s="56" t="s">
        <v>38</v>
      </c>
      <c r="D14" s="56" t="s">
        <v>40</v>
      </c>
      <c r="E14" s="74" t="s">
        <v>175</v>
      </c>
      <c r="F14" s="56" t="s">
        <v>38</v>
      </c>
      <c r="G14" s="56" t="s">
        <v>40</v>
      </c>
      <c r="H14" s="74" t="s">
        <v>146</v>
      </c>
      <c r="I14" s="56" t="s">
        <v>38</v>
      </c>
      <c r="J14" s="57" t="s">
        <v>40</v>
      </c>
      <c r="K14" s="203"/>
    </row>
    <row r="15" spans="1:12" ht="114.75" x14ac:dyDescent="0.2">
      <c r="A15" s="61"/>
      <c r="B15" s="209"/>
      <c r="C15" s="51">
        <f>LEN(B15)-(LEN(B15)-LEN(SUBSTITUTE(B15,CHAR(10),"")))</f>
        <v>0</v>
      </c>
      <c r="D15" s="51">
        <f>'zdroj dat'!$C$84-C15</f>
        <v>900</v>
      </c>
      <c r="E15" s="210"/>
      <c r="F15" s="51">
        <f>LEN(E15)-(LEN(E15)-LEN(SUBSTITUTE(E15,CHAR(10),"")))</f>
        <v>0</v>
      </c>
      <c r="G15" s="51">
        <f>'zdroj dat'!$C$85-F15</f>
        <v>900</v>
      </c>
      <c r="H15" s="211" t="s">
        <v>95</v>
      </c>
      <c r="I15" s="51">
        <f>LEN(H15)-(LEN(H15)-LEN(SUBSTITUTE(H15,CHAR(10),"")))</f>
        <v>379</v>
      </c>
      <c r="J15" s="52">
        <f>'zdroj dat'!$C$25-I15</f>
        <v>521</v>
      </c>
      <c r="K15" s="222"/>
      <c r="L15" s="54"/>
    </row>
    <row r="16" spans="1:12" ht="30" customHeight="1" x14ac:dyDescent="0.2">
      <c r="A16" s="63"/>
      <c r="B16" s="186" t="s">
        <v>57</v>
      </c>
      <c r="C16" s="184" t="s">
        <v>38</v>
      </c>
      <c r="D16" s="221" t="s">
        <v>40</v>
      </c>
      <c r="E16" s="110"/>
      <c r="F16" s="111"/>
      <c r="G16" s="126"/>
      <c r="H16" s="110"/>
      <c r="I16" s="111"/>
      <c r="J16" s="111"/>
      <c r="K16" s="212"/>
      <c r="L16" s="54"/>
    </row>
    <row r="17" spans="1:12" ht="90" x14ac:dyDescent="0.2">
      <c r="A17" s="61"/>
      <c r="B17" s="209"/>
      <c r="C17" s="51">
        <f>LEN(B17)-(LEN(B17)-LEN(SUBSTITUTE(B17,CHAR(10),"")))</f>
        <v>0</v>
      </c>
      <c r="D17" s="245">
        <f>'zdroj dat'!$C$86-C17</f>
        <v>900</v>
      </c>
      <c r="E17" s="219"/>
      <c r="F17" s="220"/>
      <c r="G17" s="96"/>
      <c r="H17" s="127"/>
      <c r="I17" s="96"/>
      <c r="J17" s="96"/>
      <c r="K17" s="224"/>
      <c r="L17" s="54"/>
    </row>
    <row r="18" spans="1:12" ht="30" customHeight="1" x14ac:dyDescent="0.2">
      <c r="A18" s="63"/>
      <c r="B18" s="183" t="s">
        <v>58</v>
      </c>
      <c r="C18" s="106"/>
      <c r="D18" s="108"/>
      <c r="E18" s="110"/>
      <c r="F18" s="111"/>
      <c r="G18" s="126"/>
      <c r="H18" s="110"/>
      <c r="I18" s="111"/>
      <c r="J18" s="111"/>
      <c r="K18" s="212"/>
      <c r="L18" s="54"/>
    </row>
    <row r="19" spans="1:12" x14ac:dyDescent="0.2">
      <c r="A19" s="61"/>
      <c r="B19" s="134">
        <v>0</v>
      </c>
      <c r="C19" s="129" t="s">
        <v>22</v>
      </c>
      <c r="D19" s="109"/>
      <c r="E19" s="219"/>
      <c r="F19" s="220"/>
      <c r="G19" s="96"/>
      <c r="H19" s="127"/>
      <c r="I19" s="96"/>
      <c r="J19" s="96"/>
      <c r="K19" s="212"/>
      <c r="L19" s="54"/>
    </row>
    <row r="20" spans="1:12" ht="15" customHeight="1" x14ac:dyDescent="0.2">
      <c r="B20" s="42"/>
      <c r="D20"/>
      <c r="E20"/>
      <c r="F20"/>
      <c r="G20"/>
      <c r="K20" s="100"/>
    </row>
    <row r="21" spans="1:12" s="205" customFormat="1" x14ac:dyDescent="0.2">
      <c r="K21" s="100"/>
      <c r="L21" s="213"/>
    </row>
    <row r="22" spans="1:12" s="54" customFormat="1" ht="15" customHeight="1" x14ac:dyDescent="0.2">
      <c r="A22" s="89"/>
      <c r="B22" s="161"/>
      <c r="C22" s="90"/>
      <c r="D22" s="161"/>
      <c r="E22" s="90"/>
      <c r="F22" s="161"/>
      <c r="G22" s="90"/>
      <c r="H22" s="91"/>
      <c r="I22" s="90"/>
      <c r="J22" s="90"/>
      <c r="K22" s="100"/>
    </row>
    <row r="23" spans="1:12" ht="30" customHeight="1" x14ac:dyDescent="0.2">
      <c r="A23" s="214"/>
      <c r="B23" s="241" t="s">
        <v>105</v>
      </c>
      <c r="C23" s="215"/>
      <c r="D23" s="215"/>
      <c r="E23" s="215"/>
      <c r="F23" s="215"/>
      <c r="G23" s="215"/>
      <c r="H23" s="215"/>
      <c r="I23" s="215"/>
      <c r="J23" s="215"/>
      <c r="K23" s="212"/>
      <c r="L23" s="54"/>
    </row>
    <row r="24" spans="1:12" s="205" customFormat="1" x14ac:dyDescent="0.2">
      <c r="B24" s="236" t="s">
        <v>106</v>
      </c>
      <c r="K24" s="212"/>
      <c r="L24" s="213"/>
    </row>
    <row r="25" spans="1:12" s="205" customFormat="1" x14ac:dyDescent="0.2">
      <c r="B25" s="71" t="s">
        <v>107</v>
      </c>
      <c r="K25" s="212"/>
      <c r="L25" s="213"/>
    </row>
    <row r="26" spans="1:12" s="205" customFormat="1" x14ac:dyDescent="0.2">
      <c r="B26" s="71" t="s">
        <v>51</v>
      </c>
      <c r="K26" s="212"/>
      <c r="L26" s="213"/>
    </row>
    <row r="27" spans="1:12" s="205" customFormat="1" x14ac:dyDescent="0.2">
      <c r="B27" s="72"/>
      <c r="K27" s="212"/>
      <c r="L27" s="213"/>
    </row>
    <row r="28" spans="1:12" x14ac:dyDescent="0.2">
      <c r="A28" s="66"/>
      <c r="B28" s="242" t="s">
        <v>141</v>
      </c>
      <c r="C28" s="58"/>
      <c r="D28" s="59" t="s">
        <v>46</v>
      </c>
      <c r="E28" s="243" t="s">
        <v>134</v>
      </c>
      <c r="F28" s="58"/>
      <c r="G28" s="59" t="s">
        <v>46</v>
      </c>
      <c r="H28" s="130" t="s">
        <v>127</v>
      </c>
      <c r="I28" s="58"/>
      <c r="J28" s="60" t="s">
        <v>46</v>
      </c>
      <c r="K28" s="212"/>
      <c r="L28" s="54"/>
    </row>
    <row r="29" spans="1:12" x14ac:dyDescent="0.2">
      <c r="A29" s="66"/>
      <c r="B29" s="121" t="s">
        <v>174</v>
      </c>
      <c r="C29" s="81"/>
      <c r="D29" s="82" t="s">
        <v>44</v>
      </c>
      <c r="E29" s="121" t="s">
        <v>114</v>
      </c>
      <c r="F29" s="81"/>
      <c r="G29" s="82" t="s">
        <v>44</v>
      </c>
      <c r="H29" s="83" t="s">
        <v>114</v>
      </c>
      <c r="I29" s="81"/>
      <c r="J29" s="87" t="s">
        <v>44</v>
      </c>
      <c r="K29" s="212"/>
      <c r="L29" s="54"/>
    </row>
    <row r="30" spans="1:12" x14ac:dyDescent="0.2">
      <c r="A30" s="66"/>
      <c r="B30" s="112" t="s">
        <v>112</v>
      </c>
      <c r="C30" s="81"/>
      <c r="D30" s="82" t="s">
        <v>44</v>
      </c>
      <c r="E30" s="83" t="s">
        <v>128</v>
      </c>
      <c r="F30" s="81"/>
      <c r="G30" s="82" t="s">
        <v>44</v>
      </c>
      <c r="H30" s="83" t="s">
        <v>128</v>
      </c>
      <c r="I30" s="81"/>
      <c r="J30" s="87" t="s">
        <v>44</v>
      </c>
      <c r="K30" s="212"/>
      <c r="L30" s="54"/>
    </row>
    <row r="31" spans="1:12" x14ac:dyDescent="0.2">
      <c r="A31" s="66"/>
      <c r="B31" s="112" t="s">
        <v>135</v>
      </c>
      <c r="C31" s="86"/>
      <c r="D31" s="82" t="s">
        <v>44</v>
      </c>
      <c r="E31" s="121" t="s">
        <v>176</v>
      </c>
      <c r="F31" s="81"/>
      <c r="G31" s="82" t="s">
        <v>44</v>
      </c>
      <c r="H31" s="83" t="s">
        <v>157</v>
      </c>
      <c r="I31" s="81"/>
      <c r="J31" s="87" t="s">
        <v>44</v>
      </c>
      <c r="K31" s="212"/>
      <c r="L31" s="54"/>
    </row>
    <row r="32" spans="1:12" x14ac:dyDescent="0.2">
      <c r="A32" s="66"/>
      <c r="B32" s="112" t="s">
        <v>136</v>
      </c>
      <c r="C32" s="86"/>
      <c r="D32" s="82" t="s">
        <v>44</v>
      </c>
      <c r="E32" s="121" t="s">
        <v>116</v>
      </c>
      <c r="F32" s="81"/>
      <c r="G32" s="82" t="s">
        <v>44</v>
      </c>
      <c r="H32" s="83" t="s">
        <v>131</v>
      </c>
      <c r="I32" s="81"/>
      <c r="J32" s="87" t="s">
        <v>44</v>
      </c>
      <c r="K32" s="212"/>
      <c r="L32" s="54"/>
    </row>
    <row r="33" spans="1:12" x14ac:dyDescent="0.2">
      <c r="A33" s="66"/>
      <c r="B33" s="112" t="s">
        <v>137</v>
      </c>
      <c r="C33" s="86"/>
      <c r="D33" s="82" t="s">
        <v>44</v>
      </c>
      <c r="E33" s="121" t="s">
        <v>131</v>
      </c>
      <c r="F33" s="86"/>
      <c r="G33" s="82" t="s">
        <v>44</v>
      </c>
      <c r="H33" s="216"/>
      <c r="I33" s="119"/>
      <c r="J33" s="120"/>
      <c r="K33" s="212"/>
      <c r="L33" s="54"/>
    </row>
    <row r="34" spans="1:12" x14ac:dyDescent="0.2">
      <c r="A34" s="66"/>
      <c r="B34" s="112" t="s">
        <v>138</v>
      </c>
      <c r="C34" s="86"/>
      <c r="D34" s="82" t="s">
        <v>44</v>
      </c>
      <c r="E34" s="244" t="s">
        <v>145</v>
      </c>
      <c r="F34" s="115"/>
      <c r="G34" s="113" t="s">
        <v>46</v>
      </c>
      <c r="H34" s="216"/>
      <c r="I34" s="119"/>
      <c r="J34" s="120"/>
      <c r="K34" s="212"/>
      <c r="L34" s="54"/>
    </row>
    <row r="35" spans="1:12" x14ac:dyDescent="0.2">
      <c r="A35" s="66"/>
      <c r="B35" s="122" t="s">
        <v>140</v>
      </c>
      <c r="C35" s="135"/>
      <c r="D35" s="136" t="s">
        <v>44</v>
      </c>
      <c r="E35" s="121" t="s">
        <v>142</v>
      </c>
      <c r="F35" s="86"/>
      <c r="G35" s="82" t="s">
        <v>44</v>
      </c>
      <c r="H35" s="216"/>
      <c r="I35" s="119"/>
      <c r="J35" s="120"/>
      <c r="K35" s="212"/>
      <c r="L35" s="54"/>
    </row>
    <row r="36" spans="1:12" x14ac:dyDescent="0.2">
      <c r="A36" s="139"/>
      <c r="B36" s="112" t="s">
        <v>139</v>
      </c>
      <c r="C36" s="135"/>
      <c r="D36" s="136" t="s">
        <v>44</v>
      </c>
      <c r="E36" s="121" t="s">
        <v>143</v>
      </c>
      <c r="F36" s="135"/>
      <c r="G36" s="136" t="s">
        <v>44</v>
      </c>
      <c r="H36" s="217"/>
      <c r="I36" s="141"/>
      <c r="J36" s="142"/>
      <c r="K36" s="203"/>
      <c r="L36" s="41"/>
    </row>
    <row r="37" spans="1:12" x14ac:dyDescent="0.2">
      <c r="A37" s="66"/>
      <c r="B37" s="218"/>
      <c r="C37" s="119"/>
      <c r="D37" s="179"/>
      <c r="E37" s="122" t="s">
        <v>144</v>
      </c>
      <c r="F37" s="135"/>
      <c r="G37" s="136" t="s">
        <v>44</v>
      </c>
      <c r="H37" s="216"/>
      <c r="I37" s="119"/>
      <c r="J37" s="120"/>
      <c r="K37" s="100"/>
    </row>
    <row r="38" spans="1:12" s="88" customFormat="1" x14ac:dyDescent="0.2">
      <c r="K38" s="100"/>
    </row>
    <row r="39" spans="1:12" ht="15" customHeight="1" x14ac:dyDescent="0.2">
      <c r="B39" s="42"/>
      <c r="D39"/>
      <c r="E39"/>
      <c r="F39"/>
      <c r="G39"/>
    </row>
  </sheetData>
  <sheetProtection algorithmName="SHA-512" hashValue="20Fu9l8/jOJI3k0+2D9aFOjkX92ujWOwbFh+3+m/r8w+GsN8BVBc8sFKtnfIkbKyRZEDalJIzULz6+J76Xz/vA==" saltValue="QrDKY8w2tlioiHwq9JS2Ug==" spinCount="100000" sheet="1" objects="1" scenarios="1"/>
  <protectedRanges>
    <protectedRange sqref="B15 E15 H15 B17 B19" name="Oblast1"/>
  </protectedRanges>
  <conditionalFormatting sqref="B29:D37">
    <cfRule type="expression" dxfId="3" priority="30">
      <formula>$D29="✔"</formula>
    </cfRule>
  </conditionalFormatting>
  <conditionalFormatting sqref="H29:J37">
    <cfRule type="expression" dxfId="2" priority="33">
      <formula>$J29="✔"</formula>
    </cfRule>
  </conditionalFormatting>
  <conditionalFormatting sqref="E29:G37">
    <cfRule type="expression" dxfId="1" priority="31">
      <formula>$G29="✔"</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7" id="{E64D99A9-04EF-4F70-9FAF-7B3404445667}">
            <xm:f>COUNTIF($B$28:$J$37,'zdroj dat'!$B$89)=0</xm:f>
            <x14:dxf>
              <fill>
                <patternFill>
                  <bgColor theme="9" tint="0.59996337778862885"/>
                </patternFill>
              </fill>
            </x14:dxf>
          </x14:cfRule>
          <xm:sqref>A23:J23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Title="Nesprávná hodnota" error="Vyberte z rozevíracího seznamu." xr:uid="{F3D59842-49AD-4F98-8682-F3A3997618D8}">
          <x14:formula1>
            <xm:f>'zdroj dat'!$B$89:$B$90</xm:f>
          </x14:formula1>
          <xm:sqref>D29:D36 G29:G33 G35:G37 J29:J32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CD96-C8A9-4FC1-9C9E-943E9BC4BF3C}">
  <sheetPr codeName="List12"/>
  <dimension ref="A1:E90"/>
  <sheetViews>
    <sheetView zoomScale="80" zoomScaleNormal="80" workbookViewId="0">
      <selection activeCell="C19" sqref="C19"/>
    </sheetView>
  </sheetViews>
  <sheetFormatPr defaultRowHeight="12.75" x14ac:dyDescent="0.2"/>
  <cols>
    <col min="2" max="2" width="90.7109375" customWidth="1"/>
    <col min="3" max="5" width="15.7109375" customWidth="1"/>
  </cols>
  <sheetData>
    <row r="1" spans="1:5" x14ac:dyDescent="0.2">
      <c r="A1" s="156" t="s">
        <v>75</v>
      </c>
      <c r="B1" s="157"/>
      <c r="C1" s="157"/>
      <c r="D1" s="157"/>
      <c r="E1" s="157"/>
    </row>
    <row r="2" spans="1:5" x14ac:dyDescent="0.2">
      <c r="A2" s="145"/>
      <c r="B2" s="45" t="s">
        <v>71</v>
      </c>
      <c r="C2" s="88"/>
      <c r="D2" s="88"/>
      <c r="E2" s="88"/>
    </row>
    <row r="3" spans="1:5" x14ac:dyDescent="0.2">
      <c r="A3" s="145"/>
      <c r="B3" s="45"/>
      <c r="C3" s="88"/>
      <c r="D3" s="88"/>
      <c r="E3" s="88"/>
    </row>
    <row r="4" spans="1:5" x14ac:dyDescent="0.2">
      <c r="A4" s="145"/>
      <c r="B4" s="45" t="s">
        <v>25</v>
      </c>
      <c r="C4" s="88"/>
      <c r="D4" s="88"/>
      <c r="E4" s="88"/>
    </row>
    <row r="5" spans="1:5" x14ac:dyDescent="0.2">
      <c r="A5" s="145"/>
      <c r="B5" s="45" t="s">
        <v>26</v>
      </c>
      <c r="C5" s="88"/>
      <c r="D5" s="88"/>
      <c r="E5" s="88"/>
    </row>
    <row r="6" spans="1:5" x14ac:dyDescent="0.2">
      <c r="A6" s="145"/>
      <c r="B6" s="45"/>
      <c r="C6" s="88"/>
      <c r="D6" s="88"/>
      <c r="E6" s="88"/>
    </row>
    <row r="7" spans="1:5" x14ac:dyDescent="0.2">
      <c r="A7" s="145"/>
      <c r="B7" s="45" t="s">
        <v>25</v>
      </c>
      <c r="C7" s="88"/>
      <c r="D7" s="88"/>
      <c r="E7" s="88"/>
    </row>
    <row r="8" spans="1:5" x14ac:dyDescent="0.2">
      <c r="A8" s="145"/>
      <c r="B8" s="45" t="s">
        <v>83</v>
      </c>
      <c r="C8" s="88"/>
      <c r="D8" s="88"/>
      <c r="E8" s="88"/>
    </row>
    <row r="9" spans="1:5" x14ac:dyDescent="0.2">
      <c r="A9" s="145"/>
      <c r="B9" s="45" t="s">
        <v>84</v>
      </c>
      <c r="C9" s="88"/>
      <c r="D9" s="88"/>
      <c r="E9" s="88"/>
    </row>
    <row r="10" spans="1:5" x14ac:dyDescent="0.2">
      <c r="A10" s="145"/>
      <c r="B10" s="45" t="s">
        <v>85</v>
      </c>
      <c r="C10" s="88"/>
      <c r="D10" s="88"/>
      <c r="E10" s="88"/>
    </row>
    <row r="11" spans="1:5" x14ac:dyDescent="0.2">
      <c r="A11" s="150"/>
      <c r="B11" s="152" t="s">
        <v>86</v>
      </c>
      <c r="C11" s="88"/>
      <c r="D11" s="88"/>
      <c r="E11" s="88"/>
    </row>
    <row r="12" spans="1:5" x14ac:dyDescent="0.2">
      <c r="A12" s="88"/>
      <c r="B12" s="88"/>
      <c r="C12" s="88"/>
      <c r="D12" s="88"/>
      <c r="E12" s="88"/>
    </row>
    <row r="13" spans="1:5" x14ac:dyDescent="0.2">
      <c r="A13" s="156" t="s">
        <v>110</v>
      </c>
      <c r="B13" s="157"/>
      <c r="C13" s="157"/>
      <c r="D13" s="157"/>
      <c r="E13" s="157"/>
    </row>
    <row r="14" spans="1:5" x14ac:dyDescent="0.2">
      <c r="A14" s="167"/>
      <c r="B14" s="168"/>
      <c r="C14" s="165" t="s">
        <v>185</v>
      </c>
      <c r="D14" s="165"/>
      <c r="E14" s="166"/>
    </row>
    <row r="15" spans="1:5" x14ac:dyDescent="0.2">
      <c r="A15" s="145">
        <v>1</v>
      </c>
      <c r="B15" s="163" t="s">
        <v>76</v>
      </c>
      <c r="C15" s="163" t="s">
        <v>170</v>
      </c>
      <c r="D15" s="146" t="s">
        <v>183</v>
      </c>
      <c r="E15" s="45"/>
    </row>
    <row r="16" spans="1:5" x14ac:dyDescent="0.2">
      <c r="A16" s="145">
        <v>2</v>
      </c>
      <c r="B16" s="163" t="s">
        <v>77</v>
      </c>
      <c r="C16" s="163" t="s">
        <v>170</v>
      </c>
      <c r="D16" s="146" t="s">
        <v>183</v>
      </c>
      <c r="E16" s="45"/>
    </row>
    <row r="17" spans="1:5" x14ac:dyDescent="0.2">
      <c r="A17" s="145">
        <v>3</v>
      </c>
      <c r="B17" s="163" t="s">
        <v>78</v>
      </c>
      <c r="C17" s="163" t="s">
        <v>170</v>
      </c>
      <c r="D17" s="146" t="s">
        <v>183</v>
      </c>
      <c r="E17" s="45"/>
    </row>
    <row r="18" spans="1:5" x14ac:dyDescent="0.2">
      <c r="A18" s="145">
        <v>4</v>
      </c>
      <c r="B18" s="163" t="s">
        <v>179</v>
      </c>
      <c r="C18" s="163" t="s">
        <v>170</v>
      </c>
      <c r="D18" s="146" t="s">
        <v>182</v>
      </c>
      <c r="E18" s="45"/>
    </row>
    <row r="19" spans="1:5" x14ac:dyDescent="0.2">
      <c r="A19" s="150">
        <v>5</v>
      </c>
      <c r="B19" s="164"/>
      <c r="C19" s="164"/>
      <c r="D19" s="151"/>
      <c r="E19" s="152"/>
    </row>
    <row r="20" spans="1:5" s="88" customFormat="1" x14ac:dyDescent="0.2"/>
    <row r="21" spans="1:5" x14ac:dyDescent="0.2">
      <c r="A21" s="156" t="s">
        <v>39</v>
      </c>
      <c r="B21" s="157"/>
      <c r="C21" s="157"/>
      <c r="D21" s="157"/>
      <c r="E21" s="157"/>
    </row>
    <row r="22" spans="1:5" x14ac:dyDescent="0.2">
      <c r="A22" s="167"/>
      <c r="B22" s="168"/>
      <c r="C22" s="165" t="s">
        <v>82</v>
      </c>
      <c r="D22" s="165"/>
      <c r="E22" s="166"/>
    </row>
    <row r="23" spans="1:5" x14ac:dyDescent="0.2">
      <c r="A23" s="145"/>
      <c r="B23" s="169" t="str">
        <f>'Odborná úroveň'!B13</f>
        <v>CO NÁM NABÍZÍTE?</v>
      </c>
      <c r="C23" s="163">
        <v>900</v>
      </c>
      <c r="D23" s="146"/>
      <c r="E23" s="45"/>
    </row>
    <row r="24" spans="1:5" x14ac:dyDescent="0.2">
      <c r="A24" s="145"/>
      <c r="B24" s="169" t="str">
        <f>'Odborná úroveň'!E13</f>
        <v>CO NÁM TO PŘINESE - V ČÍSLECH?</v>
      </c>
      <c r="C24" s="163">
        <v>900</v>
      </c>
      <c r="D24" s="146"/>
      <c r="E24" s="45"/>
    </row>
    <row r="25" spans="1:5" x14ac:dyDescent="0.2">
      <c r="A25" s="150"/>
      <c r="B25" s="170" t="str">
        <f>'Odborná úroveň'!H13</f>
        <v>DOKAŽTE, ŽE TO FUNGUJE - V ČÍSLECH!</v>
      </c>
      <c r="C25" s="164">
        <v>900</v>
      </c>
      <c r="D25" s="151"/>
      <c r="E25" s="152"/>
    </row>
    <row r="26" spans="1:5" s="88" customFormat="1" x14ac:dyDescent="0.2"/>
    <row r="27" spans="1:5" x14ac:dyDescent="0.2">
      <c r="A27" s="156" t="s">
        <v>50</v>
      </c>
      <c r="B27" s="157"/>
      <c r="C27" s="157"/>
      <c r="D27" s="157"/>
      <c r="E27" s="157"/>
    </row>
    <row r="28" spans="1:5" x14ac:dyDescent="0.2">
      <c r="A28" s="167"/>
      <c r="B28" s="168"/>
      <c r="C28" s="165" t="s">
        <v>82</v>
      </c>
      <c r="D28" s="165"/>
      <c r="E28" s="166"/>
    </row>
    <row r="29" spans="1:5" x14ac:dyDescent="0.2">
      <c r="A29" s="145"/>
      <c r="B29" s="169" t="str">
        <f>Rizika!B9</f>
        <v>CO NÁM HROZÍ?</v>
      </c>
      <c r="C29" s="163">
        <v>900</v>
      </c>
      <c r="D29" s="146"/>
      <c r="E29" s="45"/>
    </row>
    <row r="30" spans="1:5" x14ac:dyDescent="0.2">
      <c r="A30" s="145"/>
      <c r="B30" s="169" t="str">
        <f>Rizika!E9</f>
        <v>JAK TO CHCETE ŘEŠIT?</v>
      </c>
      <c r="C30" s="163">
        <v>900</v>
      </c>
      <c r="D30" s="146"/>
      <c r="E30" s="45"/>
    </row>
    <row r="31" spans="1:5" x14ac:dyDescent="0.2">
      <c r="A31" s="150"/>
      <c r="B31" s="170" t="str">
        <f>Rizika!H9</f>
        <v>DOKAŽTE, ŽE TO FUNGUJE - V ČÍSLECH!</v>
      </c>
      <c r="C31" s="164">
        <v>900</v>
      </c>
      <c r="D31" s="151"/>
      <c r="E31" s="152"/>
    </row>
    <row r="32" spans="1:5" s="88" customFormat="1" x14ac:dyDescent="0.2"/>
    <row r="33" spans="1:5" x14ac:dyDescent="0.2">
      <c r="A33" s="44"/>
      <c r="B33" s="176" t="str">
        <f>Rizika!B18</f>
        <v>Kvalifikovaně odhadněte pravděpodobnost vzniku rizika.</v>
      </c>
      <c r="C33" s="143"/>
      <c r="D33" s="143"/>
      <c r="E33" s="144"/>
    </row>
    <row r="34" spans="1:5" s="71" customFormat="1" x14ac:dyDescent="0.2">
      <c r="A34" s="158"/>
      <c r="B34" s="159" t="s">
        <v>67</v>
      </c>
      <c r="C34" s="165" t="s">
        <v>53</v>
      </c>
      <c r="D34" s="165" t="s">
        <v>69</v>
      </c>
      <c r="E34" s="166" t="s">
        <v>70</v>
      </c>
    </row>
    <row r="35" spans="1:5" x14ac:dyDescent="0.2">
      <c r="A35" s="145"/>
      <c r="B35" s="146" t="s">
        <v>44</v>
      </c>
      <c r="C35" s="178" t="str">
        <f>B2</f>
        <v>N/A</v>
      </c>
      <c r="D35" s="146"/>
      <c r="E35" s="45"/>
    </row>
    <row r="36" spans="1:5" x14ac:dyDescent="0.2">
      <c r="A36" s="145"/>
      <c r="B36" s="146" t="str">
        <f>"velmi malá ("&amp;TEXT(D36,0)&amp;"–"&amp;TEXT(E36,0)&amp;" %); riziko by mohlo nastat pouze za zcela výjimečných okolností"</f>
        <v>velmi malá (1–5 %); riziko by mohlo nastat pouze za zcela výjimečných okolností</v>
      </c>
      <c r="C36" s="181">
        <v>0.05</v>
      </c>
      <c r="D36" s="163">
        <v>1</v>
      </c>
      <c r="E36" s="171">
        <v>5</v>
      </c>
    </row>
    <row r="37" spans="1:5" x14ac:dyDescent="0.2">
      <c r="A37" s="145"/>
      <c r="B37" s="146" t="str">
        <f>"malá ("&amp;TEXT(D37,0)&amp;"–"&amp;TEXT(E37,0)&amp;" %)); riziko by mohlo nastat za určitých okolností"</f>
        <v>malá (6–20 %)); riziko by mohlo nastat za určitých okolností</v>
      </c>
      <c r="C37" s="181">
        <v>0.2</v>
      </c>
      <c r="D37" s="163">
        <v>6</v>
      </c>
      <c r="E37" s="171">
        <v>20</v>
      </c>
    </row>
    <row r="38" spans="1:5" x14ac:dyDescent="0.2">
      <c r="A38" s="145"/>
      <c r="B38" s="146" t="str">
        <f>"střední ("&amp;TEXT(D38,0)&amp;"–"&amp;TEXT(E38,0)&amp;" %); riziko může nastat"</f>
        <v>střední (21–50 %); riziko může nastat</v>
      </c>
      <c r="C38" s="181">
        <v>0.5</v>
      </c>
      <c r="D38" s="163">
        <v>21</v>
      </c>
      <c r="E38" s="171">
        <v>50</v>
      </c>
    </row>
    <row r="39" spans="1:5" x14ac:dyDescent="0.2">
      <c r="A39" s="145"/>
      <c r="B39" s="146" t="str">
        <f>"vysoká ("&amp;TEXT(D39,0)&amp;"–"&amp;TEXT(E39,0)&amp;" %); riziko pravděpodobně nastane ve většině případů"</f>
        <v>vysoká (51–80 %); riziko pravděpodobně nastane ve většině případů</v>
      </c>
      <c r="C39" s="181">
        <v>0.8</v>
      </c>
      <c r="D39" s="163">
        <v>51</v>
      </c>
      <c r="E39" s="171">
        <v>80</v>
      </c>
    </row>
    <row r="40" spans="1:5" x14ac:dyDescent="0.2">
      <c r="A40" s="150"/>
      <c r="B40" s="151" t="str">
        <f>"velmi vysoká ("&amp;TEXT(D40,0)&amp;"–"&amp;TEXT(E40,0)&amp;" %); riziko téměř jistě či dokonce zcela jistě nastane"</f>
        <v>velmi vysoká (81–100 %); riziko téměř jistě či dokonce zcela jistě nastane</v>
      </c>
      <c r="C40" s="182">
        <v>1</v>
      </c>
      <c r="D40" s="164">
        <v>81</v>
      </c>
      <c r="E40" s="172">
        <v>100</v>
      </c>
    </row>
    <row r="41" spans="1:5" s="88" customFormat="1" x14ac:dyDescent="0.2"/>
    <row r="42" spans="1:5" x14ac:dyDescent="0.2">
      <c r="A42" s="44"/>
      <c r="B42" s="176" t="str">
        <f>Rizika!B20</f>
        <v>Kvalifikovaně odhadněte negativní dopad rizika.</v>
      </c>
      <c r="C42" s="143"/>
      <c r="D42" s="143"/>
      <c r="E42" s="144"/>
    </row>
    <row r="43" spans="1:5" s="71" customFormat="1" x14ac:dyDescent="0.2">
      <c r="A43" s="158"/>
      <c r="B43" s="159" t="s">
        <v>67</v>
      </c>
      <c r="C43" s="165" t="s">
        <v>53</v>
      </c>
      <c r="D43" s="165" t="s">
        <v>69</v>
      </c>
      <c r="E43" s="166" t="s">
        <v>70</v>
      </c>
    </row>
    <row r="44" spans="1:5" x14ac:dyDescent="0.2">
      <c r="A44" s="145"/>
      <c r="B44" s="146" t="s">
        <v>44</v>
      </c>
      <c r="C44" s="178" t="str">
        <f>B2</f>
        <v>N/A</v>
      </c>
      <c r="D44" s="146"/>
      <c r="E44" s="45"/>
    </row>
    <row r="45" spans="1:5" x14ac:dyDescent="0.2">
      <c r="A45" s="145"/>
      <c r="B45" s="146" t="str">
        <f>"velmi malý ("&amp;TEXT(D45,"# ##0")&amp;"–"&amp;TEXT(E45,"# ##0")&amp;" Kč)"</f>
        <v>velmi malý (1–100 000 Kč)</v>
      </c>
      <c r="C45" s="180">
        <f t="shared" ref="C45:C49" si="0">E45</f>
        <v>100000</v>
      </c>
      <c r="D45" s="173">
        <v>1</v>
      </c>
      <c r="E45" s="174">
        <v>100000</v>
      </c>
    </row>
    <row r="46" spans="1:5" x14ac:dyDescent="0.2">
      <c r="A46" s="145"/>
      <c r="B46" s="146" t="str">
        <f>"malý ("&amp;TEXT(D46,"# ##0")&amp;"–"&amp;TEXT(E46,"# ##0")&amp;" Kč)"</f>
        <v>malý (100 001–250 000 Kč)</v>
      </c>
      <c r="C46" s="180">
        <f t="shared" si="0"/>
        <v>250000</v>
      </c>
      <c r="D46" s="173">
        <v>100001</v>
      </c>
      <c r="E46" s="174">
        <v>250000</v>
      </c>
    </row>
    <row r="47" spans="1:5" x14ac:dyDescent="0.2">
      <c r="A47" s="145"/>
      <c r="B47" s="146" t="str">
        <f>"střední ("&amp;TEXT(D47,"# ##0")&amp;"–"&amp;TEXT(E47,"# ##0")&amp;" Kč)"</f>
        <v>střední (250 001–600 000 Kč)</v>
      </c>
      <c r="C47" s="180">
        <f t="shared" si="0"/>
        <v>600000</v>
      </c>
      <c r="D47" s="173">
        <v>250001</v>
      </c>
      <c r="E47" s="174">
        <v>600000</v>
      </c>
    </row>
    <row r="48" spans="1:5" x14ac:dyDescent="0.2">
      <c r="A48" s="145"/>
      <c r="B48" s="146" t="str">
        <f>"vysoký ("&amp;TEXT(D48,"# ##0")&amp;"–"&amp;TEXT(E48,"# ##0")&amp;" Kč)"</f>
        <v>vysoký (600 001–1 200 000 Kč)</v>
      </c>
      <c r="C48" s="180">
        <f t="shared" si="0"/>
        <v>1200000</v>
      </c>
      <c r="D48" s="173">
        <v>600001</v>
      </c>
      <c r="E48" s="174">
        <v>1200000</v>
      </c>
    </row>
    <row r="49" spans="1:5" x14ac:dyDescent="0.2">
      <c r="A49" s="150"/>
      <c r="B49" s="151" t="str">
        <f>"velmi vysoký ("&amp;TEXT(D49,"# ##0")&amp;" Kč nebo více; nejvyšší hodnotitelný negativní dopad je "&amp;TEXT(E49,"# ##0")&amp;" Kč)"</f>
        <v>velmi vysoký (1 200 001 Kč nebo více; nejvyšší hodnotitelný negativní dopad je 1 910 000 Kč)</v>
      </c>
      <c r="C49" s="177">
        <f t="shared" si="0"/>
        <v>1910000</v>
      </c>
      <c r="D49" s="175">
        <v>1200001</v>
      </c>
      <c r="E49" s="200">
        <f>E52</f>
        <v>1910000</v>
      </c>
    </row>
    <row r="50" spans="1:5" s="88" customFormat="1" x14ac:dyDescent="0.2"/>
    <row r="51" spans="1:5" x14ac:dyDescent="0.2">
      <c r="A51" s="167"/>
      <c r="B51" s="159" t="s">
        <v>90</v>
      </c>
      <c r="C51" s="165" t="s">
        <v>80</v>
      </c>
      <c r="D51" s="199">
        <v>0.3</v>
      </c>
      <c r="E51" s="166" t="s">
        <v>81</v>
      </c>
    </row>
    <row r="52" spans="1:5" s="88" customFormat="1" x14ac:dyDescent="0.2">
      <c r="A52" s="150"/>
      <c r="B52" s="151"/>
      <c r="C52" s="175">
        <v>6380000</v>
      </c>
      <c r="D52" s="177">
        <f>C52*30%</f>
        <v>1914000</v>
      </c>
      <c r="E52" s="155">
        <f>ROUND(D52,-4)</f>
        <v>1910000</v>
      </c>
    </row>
    <row r="53" spans="1:5" s="88" customFormat="1" x14ac:dyDescent="0.2"/>
    <row r="54" spans="1:5" x14ac:dyDescent="0.2">
      <c r="A54" s="44"/>
      <c r="B54" s="176" t="str">
        <f>Rizika!E12</f>
        <v>Uveďte povahu a cenu opatření. Pokud uvedete "0", je cena součástí Nabídkové ceny.</v>
      </c>
      <c r="C54" s="143"/>
      <c r="D54" s="143"/>
      <c r="E54" s="144"/>
    </row>
    <row r="55" spans="1:5" s="71" customFormat="1" x14ac:dyDescent="0.2">
      <c r="A55" s="158"/>
      <c r="B55" s="159" t="s">
        <v>67</v>
      </c>
      <c r="C55" s="159"/>
      <c r="D55" s="159"/>
      <c r="E55" s="160"/>
    </row>
    <row r="56" spans="1:5" x14ac:dyDescent="0.2">
      <c r="A56" s="145"/>
      <c r="B56" s="146" t="s">
        <v>44</v>
      </c>
      <c r="C56" s="146"/>
      <c r="D56" s="146"/>
      <c r="E56" s="45"/>
    </row>
    <row r="57" spans="1:5" x14ac:dyDescent="0.2">
      <c r="A57" s="145"/>
      <c r="B57" s="146" t="s">
        <v>91</v>
      </c>
      <c r="C57" s="146"/>
      <c r="D57" s="146"/>
      <c r="E57" s="45"/>
    </row>
    <row r="58" spans="1:5" x14ac:dyDescent="0.2">
      <c r="A58" s="145"/>
      <c r="B58" s="146" t="s">
        <v>74</v>
      </c>
      <c r="C58" s="146"/>
      <c r="D58" s="146"/>
      <c r="E58" s="45"/>
    </row>
    <row r="59" spans="1:5" x14ac:dyDescent="0.2">
      <c r="A59" s="150"/>
      <c r="B59" s="151" t="s">
        <v>87</v>
      </c>
      <c r="C59" s="151"/>
      <c r="D59" s="151"/>
      <c r="E59" s="152"/>
    </row>
    <row r="60" spans="1:5" s="88" customFormat="1" x14ac:dyDescent="0.2"/>
    <row r="61" spans="1:5" x14ac:dyDescent="0.2">
      <c r="A61" s="44"/>
      <c r="B61" s="176" t="str">
        <f>Rizika!E18</f>
        <v>Kvalifikovaně odhadněte pravděpodobnost vzniku rizika po realizaci opatření.</v>
      </c>
      <c r="C61" s="143"/>
      <c r="D61" s="143"/>
      <c r="E61" s="144"/>
    </row>
    <row r="62" spans="1:5" s="71" customFormat="1" x14ac:dyDescent="0.2">
      <c r="A62" s="158"/>
      <c r="B62" s="159" t="s">
        <v>67</v>
      </c>
      <c r="C62" s="165" t="s">
        <v>53</v>
      </c>
      <c r="D62" s="165" t="s">
        <v>69</v>
      </c>
      <c r="E62" s="166" t="s">
        <v>70</v>
      </c>
    </row>
    <row r="63" spans="1:5" x14ac:dyDescent="0.2">
      <c r="A63" s="145"/>
      <c r="B63" s="146" t="str">
        <f>B35</f>
        <v>[vyberte]</v>
      </c>
      <c r="C63" s="178" t="str">
        <f>C35</f>
        <v>N/A</v>
      </c>
      <c r="D63" s="146"/>
      <c r="E63" s="45"/>
    </row>
    <row r="64" spans="1:5" x14ac:dyDescent="0.2">
      <c r="A64" s="145"/>
      <c r="B64" s="146" t="s">
        <v>92</v>
      </c>
      <c r="C64" s="147">
        <v>1</v>
      </c>
      <c r="D64" s="146"/>
      <c r="E64" s="45"/>
    </row>
    <row r="65" spans="1:5" x14ac:dyDescent="0.2">
      <c r="A65" s="145"/>
      <c r="B65" s="146" t="str">
        <f>"žádná ("&amp;TEXT(E65,0)&amp;" %); riziko nemůže nastat"</f>
        <v>žádná (0 %); riziko nemůže nastat</v>
      </c>
      <c r="C65" s="147">
        <v>0</v>
      </c>
      <c r="D65" s="146"/>
      <c r="E65" s="45">
        <v>0</v>
      </c>
    </row>
    <row r="66" spans="1:5" x14ac:dyDescent="0.2">
      <c r="A66" s="145"/>
      <c r="B66" s="146" t="str">
        <f>B36</f>
        <v>velmi malá (1–5 %); riziko by mohlo nastat pouze za zcela výjimečných okolností</v>
      </c>
      <c r="C66" s="147">
        <f>C36</f>
        <v>0.05</v>
      </c>
      <c r="D66" s="146">
        <f>D36</f>
        <v>1</v>
      </c>
      <c r="E66" s="45">
        <f>E36</f>
        <v>5</v>
      </c>
    </row>
    <row r="67" spans="1:5" x14ac:dyDescent="0.2">
      <c r="A67" s="145"/>
      <c r="B67" s="146" t="str">
        <f t="shared" ref="B67:E67" si="1">B37</f>
        <v>malá (6–20 %)); riziko by mohlo nastat za určitých okolností</v>
      </c>
      <c r="C67" s="147">
        <f t="shared" si="1"/>
        <v>0.2</v>
      </c>
      <c r="D67" s="146">
        <f t="shared" si="1"/>
        <v>6</v>
      </c>
      <c r="E67" s="45">
        <f t="shared" si="1"/>
        <v>20</v>
      </c>
    </row>
    <row r="68" spans="1:5" x14ac:dyDescent="0.2">
      <c r="A68" s="145"/>
      <c r="B68" s="146" t="str">
        <f t="shared" ref="B68:E68" si="2">B38</f>
        <v>střední (21–50 %); riziko může nastat</v>
      </c>
      <c r="C68" s="147">
        <f t="shared" si="2"/>
        <v>0.5</v>
      </c>
      <c r="D68" s="146">
        <f t="shared" si="2"/>
        <v>21</v>
      </c>
      <c r="E68" s="45">
        <f t="shared" si="2"/>
        <v>50</v>
      </c>
    </row>
    <row r="69" spans="1:5" x14ac:dyDescent="0.2">
      <c r="A69" s="145"/>
      <c r="B69" s="146" t="str">
        <f t="shared" ref="B69:E69" si="3">B39</f>
        <v>vysoká (51–80 %); riziko pravděpodobně nastane ve většině případů</v>
      </c>
      <c r="C69" s="147">
        <f t="shared" si="3"/>
        <v>0.8</v>
      </c>
      <c r="D69" s="146">
        <f t="shared" si="3"/>
        <v>51</v>
      </c>
      <c r="E69" s="45">
        <f t="shared" si="3"/>
        <v>80</v>
      </c>
    </row>
    <row r="70" spans="1:5" x14ac:dyDescent="0.2">
      <c r="A70" s="150"/>
      <c r="B70" s="151" t="str">
        <f t="shared" ref="B70:E70" si="4">B40</f>
        <v>velmi vysoká (81–100 %); riziko téměř jistě či dokonce zcela jistě nastane</v>
      </c>
      <c r="C70" s="153">
        <f t="shared" si="4"/>
        <v>1</v>
      </c>
      <c r="D70" s="151">
        <f t="shared" si="4"/>
        <v>81</v>
      </c>
      <c r="E70" s="152">
        <f t="shared" si="4"/>
        <v>100</v>
      </c>
    </row>
    <row r="71" spans="1:5" s="88" customFormat="1" x14ac:dyDescent="0.2"/>
    <row r="72" spans="1:5" x14ac:dyDescent="0.2">
      <c r="A72" s="44"/>
      <c r="B72" s="176" t="str">
        <f>Rizika!E20</f>
        <v>Kvalifikovaně odhadněte negativní dopad rizika po realizaci opatření.</v>
      </c>
      <c r="C72" s="143"/>
      <c r="D72" s="143"/>
      <c r="E72" s="144"/>
    </row>
    <row r="73" spans="1:5" s="71" customFormat="1" x14ac:dyDescent="0.2">
      <c r="A73" s="158"/>
      <c r="B73" s="159" t="s">
        <v>67</v>
      </c>
      <c r="C73" s="165" t="s">
        <v>53</v>
      </c>
      <c r="D73" s="165" t="s">
        <v>69</v>
      </c>
      <c r="E73" s="166" t="s">
        <v>70</v>
      </c>
    </row>
    <row r="74" spans="1:5" x14ac:dyDescent="0.2">
      <c r="A74" s="145"/>
      <c r="B74" s="146" t="str">
        <f>B44</f>
        <v>[vyberte]</v>
      </c>
      <c r="C74" s="178" t="str">
        <f>C44</f>
        <v>N/A</v>
      </c>
      <c r="D74" s="146"/>
      <c r="E74" s="45"/>
    </row>
    <row r="75" spans="1:5" x14ac:dyDescent="0.2">
      <c r="A75" s="145"/>
      <c r="B75" s="146" t="str">
        <f>"žádný ("&amp;TEXT(E75,"# ##0")&amp;" Kč)"</f>
        <v>žádný (0 Kč)</v>
      </c>
      <c r="C75" s="148">
        <f>E75</f>
        <v>0</v>
      </c>
      <c r="D75" s="148"/>
      <c r="E75" s="149">
        <v>0</v>
      </c>
    </row>
    <row r="76" spans="1:5" x14ac:dyDescent="0.2">
      <c r="A76" s="145"/>
      <c r="B76" s="146" t="str">
        <f>B45</f>
        <v>velmi malý (1–100 000 Kč)</v>
      </c>
      <c r="C76" s="148">
        <f t="shared" ref="C76:E76" si="5">C45</f>
        <v>100000</v>
      </c>
      <c r="D76" s="148">
        <f t="shared" si="5"/>
        <v>1</v>
      </c>
      <c r="E76" s="149">
        <f t="shared" si="5"/>
        <v>100000</v>
      </c>
    </row>
    <row r="77" spans="1:5" x14ac:dyDescent="0.2">
      <c r="A77" s="145"/>
      <c r="B77" s="146" t="str">
        <f t="shared" ref="B77:B80" si="6">B46</f>
        <v>malý (100 001–250 000 Kč)</v>
      </c>
      <c r="C77" s="148">
        <f t="shared" ref="C77:E77" si="7">C46</f>
        <v>250000</v>
      </c>
      <c r="D77" s="148">
        <f t="shared" si="7"/>
        <v>100001</v>
      </c>
      <c r="E77" s="149">
        <f t="shared" si="7"/>
        <v>250000</v>
      </c>
    </row>
    <row r="78" spans="1:5" x14ac:dyDescent="0.2">
      <c r="A78" s="145"/>
      <c r="B78" s="146" t="str">
        <f t="shared" si="6"/>
        <v>střední (250 001–600 000 Kč)</v>
      </c>
      <c r="C78" s="148">
        <f t="shared" ref="C78:E78" si="8">C47</f>
        <v>600000</v>
      </c>
      <c r="D78" s="148">
        <f t="shared" si="8"/>
        <v>250001</v>
      </c>
      <c r="E78" s="149">
        <f t="shared" si="8"/>
        <v>600000</v>
      </c>
    </row>
    <row r="79" spans="1:5" x14ac:dyDescent="0.2">
      <c r="A79" s="145"/>
      <c r="B79" s="146" t="str">
        <f t="shared" si="6"/>
        <v>vysoký (600 001–1 200 000 Kč)</v>
      </c>
      <c r="C79" s="148">
        <f t="shared" ref="C79:E79" si="9">C48</f>
        <v>1200000</v>
      </c>
      <c r="D79" s="148">
        <f t="shared" si="9"/>
        <v>600001</v>
      </c>
      <c r="E79" s="149">
        <f t="shared" si="9"/>
        <v>1200000</v>
      </c>
    </row>
    <row r="80" spans="1:5" x14ac:dyDescent="0.2">
      <c r="A80" s="150"/>
      <c r="B80" s="151" t="str">
        <f t="shared" si="6"/>
        <v>velmi vysoký (1 200 001 Kč nebo více; nejvyšší hodnotitelný negativní dopad je 1 910 000 Kč)</v>
      </c>
      <c r="C80" s="154">
        <f t="shared" ref="C80:E80" si="10">C49</f>
        <v>1910000</v>
      </c>
      <c r="D80" s="154">
        <f t="shared" si="10"/>
        <v>1200001</v>
      </c>
      <c r="E80" s="155">
        <f t="shared" si="10"/>
        <v>1910000</v>
      </c>
    </row>
    <row r="81" spans="1:5" s="88" customFormat="1" x14ac:dyDescent="0.2"/>
    <row r="82" spans="1:5" x14ac:dyDescent="0.2">
      <c r="A82" s="156" t="s">
        <v>68</v>
      </c>
      <c r="B82" s="157"/>
      <c r="C82" s="157"/>
      <c r="D82" s="157"/>
      <c r="E82" s="157"/>
    </row>
    <row r="83" spans="1:5" x14ac:dyDescent="0.2">
      <c r="A83" s="167"/>
      <c r="B83" s="168"/>
      <c r="C83" s="165" t="s">
        <v>82</v>
      </c>
      <c r="D83" s="165"/>
      <c r="E83" s="166"/>
    </row>
    <row r="84" spans="1:5" x14ac:dyDescent="0.2">
      <c r="A84" s="145"/>
      <c r="B84" s="169" t="s">
        <v>37</v>
      </c>
      <c r="C84" s="163">
        <v>900</v>
      </c>
      <c r="D84" s="146"/>
      <c r="E84" s="45"/>
    </row>
    <row r="85" spans="1:5" x14ac:dyDescent="0.2">
      <c r="A85" s="145"/>
      <c r="B85" s="169" t="s">
        <v>41</v>
      </c>
      <c r="C85" s="163">
        <v>900</v>
      </c>
      <c r="D85" s="146"/>
      <c r="E85" s="45"/>
    </row>
    <row r="86" spans="1:5" x14ac:dyDescent="0.2">
      <c r="A86" s="150"/>
      <c r="B86" s="170" t="s">
        <v>56</v>
      </c>
      <c r="C86" s="164">
        <v>900</v>
      </c>
      <c r="D86" s="151"/>
      <c r="E86" s="152"/>
    </row>
    <row r="87" spans="1:5" s="88" customFormat="1" x14ac:dyDescent="0.2"/>
    <row r="88" spans="1:5" x14ac:dyDescent="0.2">
      <c r="A88" s="156" t="s">
        <v>52</v>
      </c>
      <c r="B88" s="157"/>
      <c r="C88" s="157"/>
      <c r="D88" s="157"/>
      <c r="E88" s="157"/>
    </row>
    <row r="89" spans="1:5" x14ac:dyDescent="0.2">
      <c r="A89" s="145"/>
      <c r="B89" s="146" t="s">
        <v>44</v>
      </c>
      <c r="C89" s="146"/>
      <c r="D89" s="146"/>
      <c r="E89" s="45"/>
    </row>
    <row r="90" spans="1:5" x14ac:dyDescent="0.2">
      <c r="A90" s="150"/>
      <c r="B90" s="151" t="s">
        <v>45</v>
      </c>
      <c r="C90" s="151"/>
      <c r="D90" s="151"/>
      <c r="E90" s="152"/>
    </row>
  </sheetData>
  <sheetProtection algorithmName="SHA-512" hashValue="doODAyyxv6/VyJmpUOFNkqt7G89kvTvsoKteYh/HF5d6giuxDN4tqKwmqKwayzKpeter8um8Y3fP7/4+4dHuyg==" saltValue="q8LtWQG7a0FnpYfguc+0jA==" spinCount="100000" sheet="1" objects="1" scenarios="1"/>
  <pageMargins left="0.7" right="0.7" top="0.78740157499999996" bottom="0.78740157499999996"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9F19A39B4A0D046ACE069055E6689DA" ma:contentTypeVersion="4" ma:contentTypeDescription="Vytvoří nový dokument" ma:contentTypeScope="" ma:versionID="bd1d83cd6d418ded84002d151616a1c7">
  <xsd:schema xmlns:xsd="http://www.w3.org/2001/XMLSchema" xmlns:xs="http://www.w3.org/2001/XMLSchema" xmlns:p="http://schemas.microsoft.com/office/2006/metadata/properties" xmlns:ns2="66c94b69-4872-4637-853e-c2aac2e97592" targetNamespace="http://schemas.microsoft.com/office/2006/metadata/properties" ma:root="true" ma:fieldsID="9a70ce342b93e50564286397135ec774" ns2:_="">
    <xsd:import namespace="66c94b69-4872-4637-853e-c2aac2e975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94b69-4872-4637-853e-c2aac2e97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66c94b69-4872-4637-853e-c2aac2e97592" xsi:nil="true"/>
  </documentManagement>
</p:properties>
</file>

<file path=customXml/itemProps1.xml><?xml version="1.0" encoding="utf-8"?>
<ds:datastoreItem xmlns:ds="http://schemas.openxmlformats.org/officeDocument/2006/customXml" ds:itemID="{15543B5B-9F0A-455A-80C3-5F04B2995DDF}">
  <ds:schemaRefs>
    <ds:schemaRef ds:uri="http://schemas.microsoft.com/sharepoint/v3/contenttype/forms"/>
  </ds:schemaRefs>
</ds:datastoreItem>
</file>

<file path=customXml/itemProps2.xml><?xml version="1.0" encoding="utf-8"?>
<ds:datastoreItem xmlns:ds="http://schemas.openxmlformats.org/officeDocument/2006/customXml" ds:itemID="{0AFB5D63-8672-4545-B81D-2F4857BFC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94b69-4872-4637-853e-c2aac2e97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AE129-39F5-4D1F-B019-56E1D7BA8F74}">
  <ds:schemaRef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purl.org/dc/terms/"/>
    <ds:schemaRef ds:uri="66c94b69-4872-4637-853e-c2aac2e97592"/>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titulní strana</vt:lpstr>
      <vt:lpstr>identifikace dodavatele (1)</vt:lpstr>
      <vt:lpstr>identifikace dodavatele (&gt;1)</vt:lpstr>
      <vt:lpstr>Odborná úroveň</vt:lpstr>
      <vt:lpstr>Rizika</vt:lpstr>
      <vt:lpstr>Pokročilé řešení</vt:lpstr>
      <vt:lpstr>zdroj dat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4E</dc:creator>
  <cp:keywords/>
  <dc:description/>
  <cp:lastModifiedBy>Petr Jelinek</cp:lastModifiedBy>
  <cp:revision/>
  <dcterms:created xsi:type="dcterms:W3CDTF">2021-10-18T11:32:55Z</dcterms:created>
  <dcterms:modified xsi:type="dcterms:W3CDTF">2022-10-02T12:35:33Z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0x01010059F19A39B4A0D046ACE069055E6689DA</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Order">
    <vt:r8>3610400</vt:r8>
  </property>
</Properties>
</file>