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243217_muni_cz/Documents/Dokumenty - OVZ/Verejne_zakazky/FAKULTY/FSpS/03_FSpS-Stavebni_prace/16_FSpS_Uprava 203 a 303 v D33/01_ZD/"/>
    </mc:Choice>
  </mc:AlternateContent>
  <xr:revisionPtr revIDLastSave="13" documentId="11_EA35BB3F70E17D5A8E05203182CE599B3CE52FD0" xr6:coauthVersionLast="47" xr6:coauthVersionMax="47" xr10:uidLastSave="{DC73F948-2CB1-48EA-B808-640722FE5435}"/>
  <bookViews>
    <workbookView xWindow="-120" yWindow="-120" windowWidth="25440" windowHeight="15270" tabRatio="859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126 D.1.1.01.01 Pol" sheetId="13" r:id="rId4"/>
    <sheet name="SO 126 D.1.1.01.02 Pol" sheetId="14" r:id="rId5"/>
    <sheet name="SO 126 D.1.4.12 Pol" sheetId="15" r:id="rId6"/>
    <sheet name="SLP - rekapitulace" sheetId="18" r:id="rId7"/>
    <sheet name="SLP - položky" sheetId="19" r:id="rId8"/>
    <sheet name="SO 126 D.1.4.13 Pol" sheetId="16" r:id="rId9"/>
    <sheet name="Měření a regulace" sheetId="20" r:id="rId10"/>
  </sheets>
  <externalReferences>
    <externalReference r:id="rId11"/>
    <externalReference r:id="rId12"/>
  </externalReferences>
  <definedNames>
    <definedName name="CelkemDPHVypocet" localSheetId="0">Stavba!$H$48</definedName>
    <definedName name="CenaCelkem" localSheetId="9">[1]Stavba!$G$29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'[2]Krycí list'!$C$2</definedName>
    <definedName name="CisloStavby" localSheetId="0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 localSheetId="9">[1]Stavba!$G$24</definedName>
    <definedName name="DPHSni">Stavba!$G$24</definedName>
    <definedName name="DPHZakl" localSheetId="9">[1]Stavba!$G$26</definedName>
    <definedName name="DPHZakl">Stavba!$G$26</definedName>
    <definedName name="dpsc" localSheetId="0">Stavba!$D$13</definedName>
    <definedName name="IČO" localSheetId="0">Stavba!$I$11</definedName>
    <definedName name="Mena" localSheetId="9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0">Stavba!$E$2</definedName>
    <definedName name="nazevstavby">'[2]Krycí list'!$C$7</definedName>
    <definedName name="NazevStavebnihoRozpoctu">Stavba!$E$4</definedName>
    <definedName name="_xlnm.Print_Titles" localSheetId="2">'00 00 Naklady'!$1:$7</definedName>
    <definedName name="_xlnm.Print_Titles" localSheetId="9">'Měření a regulace'!$1:$7</definedName>
    <definedName name="_xlnm.Print_Titles" localSheetId="7">'SLP - položky'!$1:$5</definedName>
    <definedName name="_xlnm.Print_Titles" localSheetId="6">'SLP - rekapitulace'!$1:$6</definedName>
    <definedName name="_xlnm.Print_Titles" localSheetId="3">'SO 126 D.1.1.01.01 Pol'!$1:$7</definedName>
    <definedName name="_xlnm.Print_Titles" localSheetId="4">'SO 126 D.1.1.01.02 Pol'!$1:$7</definedName>
    <definedName name="_xlnm.Print_Titles" localSheetId="5">'SO 126 D.1.4.12 Pol'!$1:$7</definedName>
    <definedName name="_xlnm.Print_Titles" localSheetId="8">'SO 126 D.1.4.13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Naklady'!$A$1:$X$31</definedName>
    <definedName name="_xlnm.Print_Area" localSheetId="9">'Měření a regulace'!$A$1:$X$76</definedName>
    <definedName name="_xlnm.Print_Area" localSheetId="3">'SO 126 D.1.1.01.01 Pol'!$A$1:$X$267</definedName>
    <definedName name="_xlnm.Print_Area" localSheetId="4">'SO 126 D.1.1.01.02 Pol'!$A$1:$X$270</definedName>
    <definedName name="_xlnm.Print_Area" localSheetId="5">'SO 126 D.1.4.12 Pol'!$A$1:$X$12</definedName>
    <definedName name="_xlnm.Print_Area" localSheetId="8">'SO 126 D.1.4.13 Pol'!$A$1:$X$12</definedName>
    <definedName name="_xlnm.Print_Area" localSheetId="0">Stavba!$A$1:$J$84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'[2]Krycí list'!$C$30</definedName>
    <definedName name="SazbaDPH2" localSheetId="0">Stavba!$E$25</definedName>
    <definedName name="SazbaDPH2">'[2]Krycí list'!$C$32</definedName>
    <definedName name="SloupecCC">#REF!</definedName>
    <definedName name="SloupecCisloPol" localSheetId="9">#REF!</definedName>
    <definedName name="SloupecCisloPol">#REF!</definedName>
    <definedName name="SloupecJC" localSheetId="9">#REF!</definedName>
    <definedName name="SloupecJC">#REF!</definedName>
    <definedName name="SloupecMJ" localSheetId="9">#REF!</definedName>
    <definedName name="SloupecMJ">#REF!</definedName>
    <definedName name="SloupecMnozstvi" localSheetId="9">#REF!</definedName>
    <definedName name="SloupecMnozstvi">#REF!</definedName>
    <definedName name="SloupecNazPol" localSheetId="9">#REF!</definedName>
    <definedName name="SloupecNazPol">#REF!</definedName>
    <definedName name="SloupecPC" localSheetId="9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 localSheetId="9">[1]Stavba!$G$23</definedName>
    <definedName name="ZakladDPHSni">Stavba!$G$23</definedName>
    <definedName name="ZakladDPHSniVypocet" localSheetId="0">Stavba!$F$48</definedName>
    <definedName name="ZakladDPHZakl" localSheetId="9">[1]Stavba!$G$25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6" i="20" l="1"/>
  <c r="V74" i="20"/>
  <c r="Q74" i="20"/>
  <c r="O74" i="20"/>
  <c r="K74" i="20"/>
  <c r="I74" i="20"/>
  <c r="G74" i="20"/>
  <c r="M74" i="20" s="1"/>
  <c r="V73" i="20"/>
  <c r="Q73" i="20"/>
  <c r="O73" i="20"/>
  <c r="K73" i="20"/>
  <c r="I73" i="20"/>
  <c r="G73" i="20"/>
  <c r="M73" i="20" s="1"/>
  <c r="V72" i="20"/>
  <c r="Q72" i="20"/>
  <c r="O72" i="20"/>
  <c r="K72" i="20"/>
  <c r="I72" i="20"/>
  <c r="G72" i="20"/>
  <c r="M72" i="20" s="1"/>
  <c r="V71" i="20"/>
  <c r="Q71" i="20"/>
  <c r="O71" i="20"/>
  <c r="K71" i="20"/>
  <c r="I71" i="20"/>
  <c r="G71" i="20"/>
  <c r="M71" i="20" s="1"/>
  <c r="V70" i="20"/>
  <c r="Q70" i="20"/>
  <c r="O70" i="20"/>
  <c r="K70" i="20"/>
  <c r="I70" i="20"/>
  <c r="G70" i="20"/>
  <c r="M70" i="20" s="1"/>
  <c r="V69" i="20"/>
  <c r="Q69" i="20"/>
  <c r="O69" i="20"/>
  <c r="O68" i="20" s="1"/>
  <c r="K69" i="20"/>
  <c r="I69" i="20"/>
  <c r="G69" i="20"/>
  <c r="M69" i="20" s="1"/>
  <c r="G68" i="20"/>
  <c r="V67" i="20"/>
  <c r="Q67" i="20"/>
  <c r="O67" i="20"/>
  <c r="M67" i="20"/>
  <c r="K67" i="20"/>
  <c r="I67" i="20"/>
  <c r="G67" i="20"/>
  <c r="V66" i="20"/>
  <c r="V62" i="20" s="1"/>
  <c r="Q66" i="20"/>
  <c r="O66" i="20"/>
  <c r="K66" i="20"/>
  <c r="I66" i="20"/>
  <c r="G66" i="20"/>
  <c r="M66" i="20" s="1"/>
  <c r="V65" i="20"/>
  <c r="Q65" i="20"/>
  <c r="O65" i="20"/>
  <c r="M65" i="20"/>
  <c r="K65" i="20"/>
  <c r="I65" i="20"/>
  <c r="G65" i="20"/>
  <c r="V64" i="20"/>
  <c r="Q64" i="20"/>
  <c r="O64" i="20"/>
  <c r="K64" i="20"/>
  <c r="I64" i="20"/>
  <c r="G64" i="20"/>
  <c r="M64" i="20" s="1"/>
  <c r="V63" i="20"/>
  <c r="Q63" i="20"/>
  <c r="O63" i="20"/>
  <c r="O62" i="20" s="1"/>
  <c r="K63" i="20"/>
  <c r="K62" i="20" s="1"/>
  <c r="I63" i="20"/>
  <c r="G63" i="20"/>
  <c r="G62" i="20" s="1"/>
  <c r="V61" i="20"/>
  <c r="Q61" i="20"/>
  <c r="O61" i="20"/>
  <c r="M61" i="20"/>
  <c r="K61" i="20"/>
  <c r="I61" i="20"/>
  <c r="G61" i="20"/>
  <c r="V60" i="20"/>
  <c r="Q60" i="20"/>
  <c r="O60" i="20"/>
  <c r="K60" i="20"/>
  <c r="I60" i="20"/>
  <c r="G60" i="20"/>
  <c r="M60" i="20" s="1"/>
  <c r="V59" i="20"/>
  <c r="Q59" i="20"/>
  <c r="O59" i="20"/>
  <c r="M59" i="20"/>
  <c r="K59" i="20"/>
  <c r="I59" i="20"/>
  <c r="G59" i="20"/>
  <c r="G58" i="20" s="1"/>
  <c r="V58" i="20"/>
  <c r="Q58" i="20"/>
  <c r="O58" i="20"/>
  <c r="M58" i="20"/>
  <c r="K58" i="20"/>
  <c r="I58" i="20"/>
  <c r="V57" i="20"/>
  <c r="Q57" i="20"/>
  <c r="O57" i="20"/>
  <c r="K57" i="20"/>
  <c r="I57" i="20"/>
  <c r="G57" i="20"/>
  <c r="M57" i="20" s="1"/>
  <c r="V56" i="20"/>
  <c r="Q56" i="20"/>
  <c r="O56" i="20"/>
  <c r="K56" i="20"/>
  <c r="I56" i="20"/>
  <c r="G56" i="20"/>
  <c r="M56" i="20" s="1"/>
  <c r="V55" i="20"/>
  <c r="Q55" i="20"/>
  <c r="O55" i="20"/>
  <c r="K55" i="20"/>
  <c r="I55" i="20"/>
  <c r="G55" i="20"/>
  <c r="M55" i="20" s="1"/>
  <c r="V54" i="20"/>
  <c r="Q54" i="20"/>
  <c r="O54" i="20"/>
  <c r="K54" i="20"/>
  <c r="I54" i="20"/>
  <c r="G54" i="20"/>
  <c r="M54" i="20" s="1"/>
  <c r="V53" i="20"/>
  <c r="Q53" i="20"/>
  <c r="O53" i="20"/>
  <c r="K53" i="20"/>
  <c r="I53" i="20"/>
  <c r="G53" i="20"/>
  <c r="M53" i="20" s="1"/>
  <c r="V52" i="20"/>
  <c r="Q52" i="20"/>
  <c r="O52" i="20"/>
  <c r="K52" i="20"/>
  <c r="I52" i="20"/>
  <c r="G52" i="20"/>
  <c r="M52" i="20" s="1"/>
  <c r="V51" i="20"/>
  <c r="Q51" i="20"/>
  <c r="O51" i="20"/>
  <c r="M51" i="20"/>
  <c r="K51" i="20"/>
  <c r="I51" i="20"/>
  <c r="G51" i="20"/>
  <c r="V50" i="20"/>
  <c r="Q50" i="20"/>
  <c r="O50" i="20"/>
  <c r="K50" i="20"/>
  <c r="I50" i="20"/>
  <c r="G50" i="20"/>
  <c r="M50" i="20" s="1"/>
  <c r="V49" i="20"/>
  <c r="Q49" i="20"/>
  <c r="O49" i="20"/>
  <c r="M49" i="20"/>
  <c r="K49" i="20"/>
  <c r="I49" i="20"/>
  <c r="G49" i="20"/>
  <c r="V48" i="20"/>
  <c r="Q48" i="20"/>
  <c r="O48" i="20"/>
  <c r="K48" i="20"/>
  <c r="I48" i="20"/>
  <c r="G48" i="20"/>
  <c r="M48" i="20" s="1"/>
  <c r="V47" i="20"/>
  <c r="Q47" i="20"/>
  <c r="O47" i="20"/>
  <c r="K47" i="20"/>
  <c r="I47" i="20"/>
  <c r="G47" i="20"/>
  <c r="M47" i="20" s="1"/>
  <c r="V46" i="20"/>
  <c r="Q46" i="20"/>
  <c r="O46" i="20"/>
  <c r="M46" i="20"/>
  <c r="K46" i="20"/>
  <c r="I46" i="20"/>
  <c r="G46" i="20"/>
  <c r="V45" i="20"/>
  <c r="Q45" i="20"/>
  <c r="O45" i="20"/>
  <c r="K45" i="20"/>
  <c r="I45" i="20"/>
  <c r="G45" i="20"/>
  <c r="M45" i="20" s="1"/>
  <c r="V44" i="20"/>
  <c r="Q44" i="20"/>
  <c r="O44" i="20"/>
  <c r="K44" i="20"/>
  <c r="I44" i="20"/>
  <c r="G44" i="20"/>
  <c r="M44" i="20" s="1"/>
  <c r="V43" i="20"/>
  <c r="Q43" i="20"/>
  <c r="O43" i="20"/>
  <c r="K43" i="20"/>
  <c r="I43" i="20"/>
  <c r="G43" i="20"/>
  <c r="M43" i="20" s="1"/>
  <c r="V42" i="20"/>
  <c r="Q42" i="20"/>
  <c r="O42" i="20"/>
  <c r="K42" i="20"/>
  <c r="I42" i="20"/>
  <c r="G42" i="20"/>
  <c r="M42" i="20" s="1"/>
  <c r="V41" i="20"/>
  <c r="Q41" i="20"/>
  <c r="O41" i="20"/>
  <c r="K41" i="20"/>
  <c r="I41" i="20"/>
  <c r="G41" i="20"/>
  <c r="M41" i="20" s="1"/>
  <c r="V40" i="20"/>
  <c r="Q40" i="20"/>
  <c r="O40" i="20"/>
  <c r="K40" i="20"/>
  <c r="I40" i="20"/>
  <c r="G40" i="20"/>
  <c r="M40" i="20" s="1"/>
  <c r="V39" i="20"/>
  <c r="V38" i="20" s="1"/>
  <c r="Q39" i="20"/>
  <c r="O39" i="20"/>
  <c r="K39" i="20"/>
  <c r="I39" i="20"/>
  <c r="G39" i="20"/>
  <c r="G38" i="20" s="1"/>
  <c r="V37" i="20"/>
  <c r="Q37" i="20"/>
  <c r="O37" i="20"/>
  <c r="K37" i="20"/>
  <c r="I37" i="20"/>
  <c r="G37" i="20"/>
  <c r="M37" i="20" s="1"/>
  <c r="V36" i="20"/>
  <c r="Q36" i="20"/>
  <c r="O36" i="20"/>
  <c r="K36" i="20"/>
  <c r="I36" i="20"/>
  <c r="G36" i="20"/>
  <c r="M36" i="20" s="1"/>
  <c r="V35" i="20"/>
  <c r="Q35" i="20"/>
  <c r="O35" i="20"/>
  <c r="K35" i="20"/>
  <c r="I35" i="20"/>
  <c r="G35" i="20"/>
  <c r="M35" i="20" s="1"/>
  <c r="V34" i="20"/>
  <c r="Q34" i="20"/>
  <c r="O34" i="20"/>
  <c r="M34" i="20"/>
  <c r="K34" i="20"/>
  <c r="I34" i="20"/>
  <c r="G34" i="20"/>
  <c r="V33" i="20"/>
  <c r="Q33" i="20"/>
  <c r="O33" i="20"/>
  <c r="K33" i="20"/>
  <c r="I33" i="20"/>
  <c r="G33" i="20"/>
  <c r="M33" i="20" s="1"/>
  <c r="V32" i="20"/>
  <c r="Q32" i="20"/>
  <c r="O32" i="20"/>
  <c r="K32" i="20"/>
  <c r="I32" i="20"/>
  <c r="G32" i="20"/>
  <c r="M32" i="20" s="1"/>
  <c r="V31" i="20"/>
  <c r="Q31" i="20"/>
  <c r="O31" i="20"/>
  <c r="M31" i="20"/>
  <c r="K31" i="20"/>
  <c r="I31" i="20"/>
  <c r="G31" i="20"/>
  <c r="V30" i="20"/>
  <c r="Q30" i="20"/>
  <c r="O30" i="20"/>
  <c r="K30" i="20"/>
  <c r="I30" i="20"/>
  <c r="G30" i="20"/>
  <c r="M30" i="20" s="1"/>
  <c r="V29" i="20"/>
  <c r="Q29" i="20"/>
  <c r="O29" i="20"/>
  <c r="M29" i="20"/>
  <c r="K29" i="20"/>
  <c r="I29" i="20"/>
  <c r="G29" i="20"/>
  <c r="V28" i="20"/>
  <c r="Q28" i="20"/>
  <c r="O28" i="20"/>
  <c r="O27" i="20" s="1"/>
  <c r="K28" i="20"/>
  <c r="I28" i="20"/>
  <c r="G28" i="20"/>
  <c r="M28" i="20" s="1"/>
  <c r="V26" i="20"/>
  <c r="Q26" i="20"/>
  <c r="O26" i="20"/>
  <c r="K26" i="20"/>
  <c r="I26" i="20"/>
  <c r="G26" i="20"/>
  <c r="M26" i="20" s="1"/>
  <c r="V25" i="20"/>
  <c r="Q25" i="20"/>
  <c r="O25" i="20"/>
  <c r="K25" i="20"/>
  <c r="I25" i="20"/>
  <c r="G25" i="20"/>
  <c r="M25" i="20" s="1"/>
  <c r="V24" i="20"/>
  <c r="Q24" i="20"/>
  <c r="O24" i="20"/>
  <c r="K24" i="20"/>
  <c r="I24" i="20"/>
  <c r="G24" i="20"/>
  <c r="M24" i="20" s="1"/>
  <c r="V23" i="20"/>
  <c r="Q23" i="20"/>
  <c r="O23" i="20"/>
  <c r="K23" i="20"/>
  <c r="I23" i="20"/>
  <c r="G23" i="20"/>
  <c r="M23" i="20" s="1"/>
  <c r="V22" i="20"/>
  <c r="Q22" i="20"/>
  <c r="O22" i="20"/>
  <c r="K22" i="20"/>
  <c r="I22" i="20"/>
  <c r="G22" i="20"/>
  <c r="M22" i="20" s="1"/>
  <c r="V21" i="20"/>
  <c r="Q21" i="20"/>
  <c r="O21" i="20"/>
  <c r="K21" i="20"/>
  <c r="I21" i="20"/>
  <c r="G21" i="20"/>
  <c r="M21" i="20" s="1"/>
  <c r="V20" i="20"/>
  <c r="Q20" i="20"/>
  <c r="O20" i="20"/>
  <c r="K20" i="20"/>
  <c r="I20" i="20"/>
  <c r="G20" i="20"/>
  <c r="M20" i="20" s="1"/>
  <c r="V19" i="20"/>
  <c r="Q19" i="20"/>
  <c r="O19" i="20"/>
  <c r="K19" i="20"/>
  <c r="I19" i="20"/>
  <c r="G19" i="20"/>
  <c r="M19" i="20" s="1"/>
  <c r="V18" i="20"/>
  <c r="Q18" i="20"/>
  <c r="O18" i="20"/>
  <c r="K18" i="20"/>
  <c r="I18" i="20"/>
  <c r="G18" i="20"/>
  <c r="M18" i="20" s="1"/>
  <c r="V17" i="20"/>
  <c r="Q17" i="20"/>
  <c r="O17" i="20"/>
  <c r="M17" i="20"/>
  <c r="K17" i="20"/>
  <c r="I17" i="20"/>
  <c r="G17" i="20"/>
  <c r="V16" i="20"/>
  <c r="Q16" i="20"/>
  <c r="O16" i="20"/>
  <c r="K16" i="20"/>
  <c r="I16" i="20"/>
  <c r="G16" i="20"/>
  <c r="M16" i="20" s="1"/>
  <c r="V14" i="20"/>
  <c r="V11" i="20" s="1"/>
  <c r="Q14" i="20"/>
  <c r="O14" i="20"/>
  <c r="O11" i="20" s="1"/>
  <c r="K14" i="20"/>
  <c r="K11" i="20" s="1"/>
  <c r="I14" i="20"/>
  <c r="I11" i="20" s="1"/>
  <c r="G14" i="20"/>
  <c r="M14" i="20" s="1"/>
  <c r="M11" i="20" s="1"/>
  <c r="V13" i="20"/>
  <c r="Q13" i="20"/>
  <c r="O13" i="20"/>
  <c r="M13" i="20"/>
  <c r="K13" i="20"/>
  <c r="I13" i="20"/>
  <c r="G13" i="20"/>
  <c r="V12" i="20"/>
  <c r="Q12" i="20"/>
  <c r="O12" i="20"/>
  <c r="K12" i="20"/>
  <c r="I12" i="20"/>
  <c r="G12" i="20"/>
  <c r="M12" i="20" s="1"/>
  <c r="Q11" i="20"/>
  <c r="V10" i="20"/>
  <c r="Q10" i="20"/>
  <c r="O10" i="20"/>
  <c r="K10" i="20"/>
  <c r="I10" i="20"/>
  <c r="G10" i="20"/>
  <c r="M10" i="20" s="1"/>
  <c r="V9" i="20"/>
  <c r="Q9" i="20"/>
  <c r="Q8" i="20" s="1"/>
  <c r="O9" i="20"/>
  <c r="K9" i="20"/>
  <c r="I9" i="20"/>
  <c r="I8" i="20" s="1"/>
  <c r="G9" i="20"/>
  <c r="M9" i="20" s="1"/>
  <c r="O8" i="20"/>
  <c r="G8" i="20"/>
  <c r="Q68" i="20" l="1"/>
  <c r="K38" i="20"/>
  <c r="V15" i="20"/>
  <c r="Q62" i="20"/>
  <c r="V68" i="20"/>
  <c r="M68" i="20"/>
  <c r="K8" i="20"/>
  <c r="Q27" i="20"/>
  <c r="I38" i="20"/>
  <c r="I62" i="20"/>
  <c r="I68" i="20"/>
  <c r="K68" i="20"/>
  <c r="K15" i="20"/>
  <c r="M39" i="20"/>
  <c r="M38" i="20" s="1"/>
  <c r="M63" i="20"/>
  <c r="M62" i="20" s="1"/>
  <c r="M8" i="20"/>
  <c r="I15" i="20"/>
  <c r="V27" i="20"/>
  <c r="O15" i="20"/>
  <c r="I27" i="20"/>
  <c r="O38" i="20"/>
  <c r="AF76" i="20"/>
  <c r="V8" i="20"/>
  <c r="Q15" i="20"/>
  <c r="K27" i="20"/>
  <c r="Q38" i="20"/>
  <c r="M27" i="20"/>
  <c r="M15" i="20"/>
  <c r="G15" i="20"/>
  <c r="G11" i="20"/>
  <c r="G27" i="20"/>
  <c r="G76" i="20" l="1"/>
  <c r="J9" i="19"/>
  <c r="J10" i="19"/>
  <c r="J12" i="19"/>
  <c r="F13" i="19"/>
  <c r="J13" i="19" s="1"/>
  <c r="H14" i="19"/>
  <c r="H27" i="19" s="1"/>
  <c r="G8" i="18" s="1"/>
  <c r="J14" i="19"/>
  <c r="H15" i="19"/>
  <c r="J15" i="19"/>
  <c r="H16" i="19"/>
  <c r="J16" i="19"/>
  <c r="H18" i="19"/>
  <c r="J18" i="19"/>
  <c r="J20" i="19"/>
  <c r="J21" i="19"/>
  <c r="J22" i="19"/>
  <c r="J23" i="19"/>
  <c r="H24" i="19"/>
  <c r="J25" i="19"/>
  <c r="J26" i="19"/>
  <c r="D27" i="19"/>
  <c r="C8" i="18" s="1"/>
  <c r="J30" i="19"/>
  <c r="H31" i="19"/>
  <c r="J31" i="19"/>
  <c r="H32" i="19"/>
  <c r="J32" i="19"/>
  <c r="F33" i="19"/>
  <c r="H33" i="19" s="1"/>
  <c r="J35" i="19"/>
  <c r="H36" i="19"/>
  <c r="J36" i="19"/>
  <c r="H39" i="19"/>
  <c r="J39" i="19"/>
  <c r="F40" i="19"/>
  <c r="J40" i="19" s="1"/>
  <c r="D41" i="19"/>
  <c r="J45" i="19"/>
  <c r="J47" i="19"/>
  <c r="J48" i="19"/>
  <c r="H49" i="19"/>
  <c r="J49" i="19"/>
  <c r="H50" i="19"/>
  <c r="J50" i="19"/>
  <c r="H52" i="19"/>
  <c r="J52" i="19"/>
  <c r="H53" i="19"/>
  <c r="J53" i="19"/>
  <c r="H54" i="19"/>
  <c r="J54" i="19"/>
  <c r="J56" i="19"/>
  <c r="D57" i="19"/>
  <c r="H57" i="19"/>
  <c r="G12" i="18" s="1"/>
  <c r="H60" i="19"/>
  <c r="J60" i="19"/>
  <c r="I69" i="19" s="1"/>
  <c r="I14" i="18" s="1"/>
  <c r="H61" i="19"/>
  <c r="J61" i="19"/>
  <c r="H62" i="19"/>
  <c r="J62" i="19"/>
  <c r="H63" i="19"/>
  <c r="J63" i="19"/>
  <c r="H64" i="19"/>
  <c r="J64" i="19"/>
  <c r="H66" i="19"/>
  <c r="J66" i="19"/>
  <c r="H67" i="19"/>
  <c r="J67" i="19"/>
  <c r="D69" i="19"/>
  <c r="C14" i="18" s="1"/>
  <c r="H72" i="19"/>
  <c r="J72" i="19"/>
  <c r="I80" i="19" s="1"/>
  <c r="I16" i="18" s="1"/>
  <c r="H74" i="19"/>
  <c r="J74" i="19"/>
  <c r="H75" i="19"/>
  <c r="J75" i="19"/>
  <c r="J76" i="19"/>
  <c r="H77" i="19"/>
  <c r="J77" i="19"/>
  <c r="H78" i="19"/>
  <c r="J78" i="19"/>
  <c r="H79" i="19"/>
  <c r="D80" i="19"/>
  <c r="H80" i="19"/>
  <c r="G16" i="18" s="1"/>
  <c r="J82" i="19"/>
  <c r="J83" i="19"/>
  <c r="J84" i="19"/>
  <c r="J85" i="19"/>
  <c r="J86" i="19"/>
  <c r="J87" i="19"/>
  <c r="J88" i="19"/>
  <c r="J89" i="19"/>
  <c r="J90" i="19"/>
  <c r="J91" i="19"/>
  <c r="J93" i="19"/>
  <c r="J94" i="19"/>
  <c r="D95" i="19"/>
  <c r="C18" i="18" s="1"/>
  <c r="A1" i="18"/>
  <c r="C10" i="18"/>
  <c r="C12" i="18"/>
  <c r="C16" i="18"/>
  <c r="I27" i="19" l="1"/>
  <c r="I95" i="19"/>
  <c r="I18" i="18" s="1"/>
  <c r="H69" i="19"/>
  <c r="G14" i="18" s="1"/>
  <c r="I57" i="19"/>
  <c r="I12" i="18" s="1"/>
  <c r="I8" i="18"/>
  <c r="H41" i="19"/>
  <c r="J33" i="19"/>
  <c r="I41" i="19" s="1"/>
  <c r="I10" i="18" s="1"/>
  <c r="G10" i="18" l="1"/>
  <c r="G21" i="18" s="1"/>
  <c r="H98" i="19"/>
  <c r="G20" i="18"/>
  <c r="G23" i="18" s="1"/>
  <c r="G25" i="18" s="1"/>
  <c r="H97" i="19"/>
  <c r="H100" i="19" s="1"/>
  <c r="G9" i="16" l="1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2" i="16"/>
  <c r="F47" i="1" s="1"/>
  <c r="AF12" i="16"/>
  <c r="G47" i="1" s="1"/>
  <c r="V8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Q8" i="15" s="1"/>
  <c r="V9" i="15"/>
  <c r="AE12" i="15"/>
  <c r="F46" i="1" s="1"/>
  <c r="AF12" i="15"/>
  <c r="G46" i="1" s="1"/>
  <c r="BA231" i="14"/>
  <c r="BA216" i="14"/>
  <c r="BA103" i="14"/>
  <c r="BA94" i="14"/>
  <c r="BA44" i="14"/>
  <c r="BA29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28" i="14"/>
  <c r="M28" i="14" s="1"/>
  <c r="I28" i="14"/>
  <c r="K28" i="14"/>
  <c r="O28" i="14"/>
  <c r="Q28" i="14"/>
  <c r="V28" i="14"/>
  <c r="G33" i="14"/>
  <c r="I33" i="14"/>
  <c r="K33" i="14"/>
  <c r="O33" i="14"/>
  <c r="Q33" i="14"/>
  <c r="V33" i="14"/>
  <c r="G38" i="14"/>
  <c r="I38" i="14"/>
  <c r="K38" i="14"/>
  <c r="M38" i="14"/>
  <c r="O38" i="14"/>
  <c r="Q38" i="14"/>
  <c r="V38" i="14"/>
  <c r="G43" i="14"/>
  <c r="M43" i="14" s="1"/>
  <c r="I43" i="14"/>
  <c r="K43" i="14"/>
  <c r="O43" i="14"/>
  <c r="Q43" i="14"/>
  <c r="V43" i="14"/>
  <c r="G50" i="14"/>
  <c r="M50" i="14" s="1"/>
  <c r="I50" i="14"/>
  <c r="K50" i="14"/>
  <c r="O50" i="14"/>
  <c r="Q50" i="14"/>
  <c r="V50" i="14"/>
  <c r="G57" i="14"/>
  <c r="I57" i="14"/>
  <c r="K57" i="14"/>
  <c r="M57" i="14"/>
  <c r="O57" i="14"/>
  <c r="Q57" i="14"/>
  <c r="V57" i="14"/>
  <c r="G62" i="14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71" i="14"/>
  <c r="G70" i="14" s="1"/>
  <c r="I71" i="14"/>
  <c r="I70" i="14" s="1"/>
  <c r="K71" i="14"/>
  <c r="K70" i="14" s="1"/>
  <c r="O71" i="14"/>
  <c r="O70" i="14" s="1"/>
  <c r="Q71" i="14"/>
  <c r="Q70" i="14" s="1"/>
  <c r="V71" i="14"/>
  <c r="V70" i="14" s="1"/>
  <c r="G77" i="14"/>
  <c r="M77" i="14" s="1"/>
  <c r="I77" i="14"/>
  <c r="K77" i="14"/>
  <c r="O77" i="14"/>
  <c r="Q77" i="14"/>
  <c r="V77" i="14"/>
  <c r="G81" i="14"/>
  <c r="I81" i="14"/>
  <c r="K81" i="14"/>
  <c r="O81" i="14"/>
  <c r="Q81" i="14"/>
  <c r="V81" i="14"/>
  <c r="G85" i="14"/>
  <c r="I85" i="14"/>
  <c r="K85" i="14"/>
  <c r="M85" i="14"/>
  <c r="O85" i="14"/>
  <c r="Q85" i="14"/>
  <c r="V85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2" i="14"/>
  <c r="I102" i="14"/>
  <c r="K102" i="14"/>
  <c r="O102" i="14"/>
  <c r="Q102" i="14"/>
  <c r="V102" i="14"/>
  <c r="G108" i="14"/>
  <c r="I108" i="14"/>
  <c r="K108" i="14"/>
  <c r="M108" i="14"/>
  <c r="O108" i="14"/>
  <c r="Q108" i="14"/>
  <c r="V108" i="14"/>
  <c r="G112" i="14"/>
  <c r="M112" i="14" s="1"/>
  <c r="I112" i="14"/>
  <c r="K112" i="14"/>
  <c r="O112" i="14"/>
  <c r="Q112" i="14"/>
  <c r="V112" i="14"/>
  <c r="G117" i="14"/>
  <c r="M117" i="14" s="1"/>
  <c r="I117" i="14"/>
  <c r="K117" i="14"/>
  <c r="O117" i="14"/>
  <c r="Q117" i="14"/>
  <c r="V117" i="14"/>
  <c r="G121" i="14"/>
  <c r="M121" i="14" s="1"/>
  <c r="I121" i="14"/>
  <c r="K121" i="14"/>
  <c r="O121" i="14"/>
  <c r="Q121" i="14"/>
  <c r="V121" i="14"/>
  <c r="G126" i="14"/>
  <c r="M126" i="14" s="1"/>
  <c r="I126" i="14"/>
  <c r="K126" i="14"/>
  <c r="O126" i="14"/>
  <c r="Q126" i="14"/>
  <c r="V126" i="14"/>
  <c r="G130" i="14"/>
  <c r="M130" i="14" s="1"/>
  <c r="I130" i="14"/>
  <c r="K130" i="14"/>
  <c r="O130" i="14"/>
  <c r="Q130" i="14"/>
  <c r="V130" i="14"/>
  <c r="G134" i="14"/>
  <c r="M134" i="14" s="1"/>
  <c r="I134" i="14"/>
  <c r="K134" i="14"/>
  <c r="O134" i="14"/>
  <c r="Q134" i="14"/>
  <c r="V134" i="14"/>
  <c r="G138" i="14"/>
  <c r="M138" i="14" s="1"/>
  <c r="I138" i="14"/>
  <c r="K138" i="14"/>
  <c r="O138" i="14"/>
  <c r="Q138" i="14"/>
  <c r="V138" i="14"/>
  <c r="G142" i="14"/>
  <c r="I142" i="14"/>
  <c r="K142" i="14"/>
  <c r="M142" i="14"/>
  <c r="O142" i="14"/>
  <c r="Q142" i="14"/>
  <c r="V142" i="14"/>
  <c r="V146" i="14"/>
  <c r="G147" i="14"/>
  <c r="G146" i="14" s="1"/>
  <c r="I147" i="14"/>
  <c r="I146" i="14" s="1"/>
  <c r="K147" i="14"/>
  <c r="K146" i="14" s="1"/>
  <c r="M147" i="14"/>
  <c r="M146" i="14" s="1"/>
  <c r="O147" i="14"/>
  <c r="O146" i="14" s="1"/>
  <c r="Q147" i="14"/>
  <c r="Q146" i="14" s="1"/>
  <c r="V147" i="14"/>
  <c r="G154" i="14"/>
  <c r="M154" i="14" s="1"/>
  <c r="I154" i="14"/>
  <c r="K154" i="14"/>
  <c r="O154" i="14"/>
  <c r="Q154" i="14"/>
  <c r="V154" i="14"/>
  <c r="G158" i="14"/>
  <c r="I158" i="14"/>
  <c r="K158" i="14"/>
  <c r="O158" i="14"/>
  <c r="Q158" i="14"/>
  <c r="V158" i="14"/>
  <c r="G162" i="14"/>
  <c r="M162" i="14" s="1"/>
  <c r="I162" i="14"/>
  <c r="K162" i="14"/>
  <c r="O162" i="14"/>
  <c r="Q162" i="14"/>
  <c r="V162" i="14"/>
  <c r="G167" i="14"/>
  <c r="M167" i="14" s="1"/>
  <c r="I167" i="14"/>
  <c r="K167" i="14"/>
  <c r="O167" i="14"/>
  <c r="Q167" i="14"/>
  <c r="V167" i="14"/>
  <c r="G171" i="14"/>
  <c r="I171" i="14"/>
  <c r="K171" i="14"/>
  <c r="M171" i="14"/>
  <c r="O171" i="14"/>
  <c r="Q171" i="14"/>
  <c r="V171" i="14"/>
  <c r="V174" i="14"/>
  <c r="G175" i="14"/>
  <c r="G174" i="14" s="1"/>
  <c r="I175" i="14"/>
  <c r="I174" i="14" s="1"/>
  <c r="K175" i="14"/>
  <c r="K174" i="14" s="1"/>
  <c r="M175" i="14"/>
  <c r="M174" i="14" s="1"/>
  <c r="O175" i="14"/>
  <c r="O174" i="14" s="1"/>
  <c r="Q175" i="14"/>
  <c r="Q174" i="14" s="1"/>
  <c r="V175" i="14"/>
  <c r="G178" i="14"/>
  <c r="M178" i="14" s="1"/>
  <c r="I178" i="14"/>
  <c r="K178" i="14"/>
  <c r="O178" i="14"/>
  <c r="Q178" i="14"/>
  <c r="V178" i="14"/>
  <c r="G182" i="14"/>
  <c r="I182" i="14"/>
  <c r="K182" i="14"/>
  <c r="O182" i="14"/>
  <c r="Q182" i="14"/>
  <c r="V182" i="14"/>
  <c r="G186" i="14"/>
  <c r="M186" i="14" s="1"/>
  <c r="I186" i="14"/>
  <c r="K186" i="14"/>
  <c r="O186" i="14"/>
  <c r="Q186" i="14"/>
  <c r="V186" i="14"/>
  <c r="G190" i="14"/>
  <c r="M190" i="14" s="1"/>
  <c r="I190" i="14"/>
  <c r="K190" i="14"/>
  <c r="O190" i="14"/>
  <c r="Q190" i="14"/>
  <c r="V190" i="14"/>
  <c r="G195" i="14"/>
  <c r="I195" i="14"/>
  <c r="K195" i="14"/>
  <c r="O195" i="14"/>
  <c r="Q195" i="14"/>
  <c r="V195" i="14"/>
  <c r="V189" i="14" s="1"/>
  <c r="G200" i="14"/>
  <c r="I200" i="14"/>
  <c r="K200" i="14"/>
  <c r="M200" i="14"/>
  <c r="O200" i="14"/>
  <c r="Q200" i="14"/>
  <c r="V200" i="14"/>
  <c r="G205" i="14"/>
  <c r="M205" i="14" s="1"/>
  <c r="I205" i="14"/>
  <c r="K205" i="14"/>
  <c r="O205" i="14"/>
  <c r="Q205" i="14"/>
  <c r="V205" i="14"/>
  <c r="G209" i="14"/>
  <c r="G208" i="14" s="1"/>
  <c r="I209" i="14"/>
  <c r="I208" i="14" s="1"/>
  <c r="K209" i="14"/>
  <c r="K208" i="14" s="1"/>
  <c r="O209" i="14"/>
  <c r="O208" i="14" s="1"/>
  <c r="Q209" i="14"/>
  <c r="Q208" i="14" s="1"/>
  <c r="V209" i="14"/>
  <c r="V208" i="14" s="1"/>
  <c r="G215" i="14"/>
  <c r="G214" i="14" s="1"/>
  <c r="I215" i="14"/>
  <c r="I214" i="14" s="1"/>
  <c r="K215" i="14"/>
  <c r="K214" i="14" s="1"/>
  <c r="O215" i="14"/>
  <c r="O214" i="14" s="1"/>
  <c r="Q215" i="14"/>
  <c r="Q214" i="14" s="1"/>
  <c r="V215" i="14"/>
  <c r="V214" i="14" s="1"/>
  <c r="G222" i="14"/>
  <c r="I222" i="14"/>
  <c r="K222" i="14"/>
  <c r="O222" i="14"/>
  <c r="Q222" i="14"/>
  <c r="V222" i="14"/>
  <c r="G224" i="14"/>
  <c r="M224" i="14" s="1"/>
  <c r="I224" i="14"/>
  <c r="I221" i="14" s="1"/>
  <c r="K224" i="14"/>
  <c r="O224" i="14"/>
  <c r="Q224" i="14"/>
  <c r="V224" i="14"/>
  <c r="G227" i="14"/>
  <c r="M227" i="14" s="1"/>
  <c r="I227" i="14"/>
  <c r="K227" i="14"/>
  <c r="O227" i="14"/>
  <c r="Q227" i="14"/>
  <c r="V227" i="14"/>
  <c r="G237" i="14"/>
  <c r="I237" i="14"/>
  <c r="K237" i="14"/>
  <c r="O237" i="14"/>
  <c r="Q237" i="14"/>
  <c r="V237" i="14"/>
  <c r="G242" i="14"/>
  <c r="M242" i="14" s="1"/>
  <c r="I242" i="14"/>
  <c r="K242" i="14"/>
  <c r="O242" i="14"/>
  <c r="Q242" i="14"/>
  <c r="V242" i="14"/>
  <c r="G248" i="14"/>
  <c r="M248" i="14" s="1"/>
  <c r="I248" i="14"/>
  <c r="K248" i="14"/>
  <c r="O248" i="14"/>
  <c r="Q248" i="14"/>
  <c r="V248" i="14"/>
  <c r="G253" i="14"/>
  <c r="I253" i="14"/>
  <c r="K253" i="14"/>
  <c r="M253" i="14"/>
  <c r="O253" i="14"/>
  <c r="Q253" i="14"/>
  <c r="V253" i="14"/>
  <c r="G259" i="14"/>
  <c r="M259" i="14" s="1"/>
  <c r="I259" i="14"/>
  <c r="K259" i="14"/>
  <c r="O259" i="14"/>
  <c r="Q259" i="14"/>
  <c r="V259" i="14"/>
  <c r="G264" i="14"/>
  <c r="M264" i="14" s="1"/>
  <c r="I264" i="14"/>
  <c r="K264" i="14"/>
  <c r="O264" i="14"/>
  <c r="Q264" i="14"/>
  <c r="V264" i="14"/>
  <c r="AE270" i="14"/>
  <c r="F45" i="1" s="1"/>
  <c r="BA228" i="13"/>
  <c r="BA213" i="13"/>
  <c r="BA197" i="13"/>
  <c r="BA78" i="13"/>
  <c r="BA29" i="13"/>
  <c r="G8" i="13"/>
  <c r="I63" i="1" s="1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28" i="13"/>
  <c r="M28" i="13" s="1"/>
  <c r="I28" i="13"/>
  <c r="K28" i="13"/>
  <c r="O28" i="13"/>
  <c r="Q28" i="13"/>
  <c r="V28" i="13"/>
  <c r="G35" i="13"/>
  <c r="M35" i="13" s="1"/>
  <c r="I35" i="13"/>
  <c r="K35" i="13"/>
  <c r="O35" i="13"/>
  <c r="Q35" i="13"/>
  <c r="V35" i="13"/>
  <c r="G39" i="13"/>
  <c r="M39" i="13" s="1"/>
  <c r="I39" i="13"/>
  <c r="K39" i="13"/>
  <c r="O39" i="13"/>
  <c r="Q39" i="13"/>
  <c r="V39" i="13"/>
  <c r="G43" i="13"/>
  <c r="M43" i="13" s="1"/>
  <c r="I43" i="13"/>
  <c r="K43" i="13"/>
  <c r="O43" i="13"/>
  <c r="Q43" i="13"/>
  <c r="V43" i="13"/>
  <c r="G46" i="13"/>
  <c r="I46" i="13"/>
  <c r="K46" i="13"/>
  <c r="O46" i="13"/>
  <c r="O45" i="13" s="1"/>
  <c r="Q46" i="13"/>
  <c r="V46" i="13"/>
  <c r="G51" i="13"/>
  <c r="I51" i="13"/>
  <c r="I45" i="13" s="1"/>
  <c r="K51" i="13"/>
  <c r="M51" i="13"/>
  <c r="O51" i="13"/>
  <c r="Q51" i="13"/>
  <c r="Q45" i="13" s="1"/>
  <c r="V51" i="13"/>
  <c r="O56" i="13"/>
  <c r="G57" i="13"/>
  <c r="G56" i="13" s="1"/>
  <c r="I57" i="13"/>
  <c r="I56" i="13" s="1"/>
  <c r="K57" i="13"/>
  <c r="K56" i="13" s="1"/>
  <c r="M57" i="13"/>
  <c r="M56" i="13" s="1"/>
  <c r="O57" i="13"/>
  <c r="Q57" i="13"/>
  <c r="Q56" i="13" s="1"/>
  <c r="V57" i="13"/>
  <c r="V56" i="13" s="1"/>
  <c r="G63" i="13"/>
  <c r="M63" i="13" s="1"/>
  <c r="I63" i="13"/>
  <c r="K63" i="13"/>
  <c r="O63" i="13"/>
  <c r="Q63" i="13"/>
  <c r="V63" i="13"/>
  <c r="G67" i="13"/>
  <c r="M67" i="13" s="1"/>
  <c r="I67" i="13"/>
  <c r="K67" i="13"/>
  <c r="O67" i="13"/>
  <c r="Q67" i="13"/>
  <c r="V67" i="13"/>
  <c r="G71" i="13"/>
  <c r="I71" i="13"/>
  <c r="K71" i="13"/>
  <c r="M71" i="13"/>
  <c r="O71" i="13"/>
  <c r="Q71" i="13"/>
  <c r="V71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6" i="13"/>
  <c r="I86" i="13"/>
  <c r="K86" i="13"/>
  <c r="M86" i="13"/>
  <c r="O86" i="13"/>
  <c r="Q86" i="13"/>
  <c r="V86" i="13"/>
  <c r="G91" i="13"/>
  <c r="M91" i="13" s="1"/>
  <c r="I91" i="13"/>
  <c r="K91" i="13"/>
  <c r="O91" i="13"/>
  <c r="Q91" i="13"/>
  <c r="V91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06" i="13"/>
  <c r="M106" i="13" s="1"/>
  <c r="I106" i="13"/>
  <c r="K106" i="13"/>
  <c r="O106" i="13"/>
  <c r="Q106" i="13"/>
  <c r="V106" i="13"/>
  <c r="G111" i="13"/>
  <c r="M111" i="13" s="1"/>
  <c r="I111" i="13"/>
  <c r="K111" i="13"/>
  <c r="O111" i="13"/>
  <c r="Q111" i="13"/>
  <c r="V111" i="13"/>
  <c r="G116" i="13"/>
  <c r="I116" i="13"/>
  <c r="K116" i="13"/>
  <c r="M116" i="13"/>
  <c r="O116" i="13"/>
  <c r="Q116" i="13"/>
  <c r="V116" i="13"/>
  <c r="V121" i="13"/>
  <c r="G122" i="13"/>
  <c r="G121" i="13" s="1"/>
  <c r="I122" i="13"/>
  <c r="I121" i="13" s="1"/>
  <c r="K122" i="13"/>
  <c r="K121" i="13" s="1"/>
  <c r="M122" i="13"/>
  <c r="M121" i="13" s="1"/>
  <c r="O122" i="13"/>
  <c r="O121" i="13" s="1"/>
  <c r="Q122" i="13"/>
  <c r="Q121" i="13" s="1"/>
  <c r="V122" i="13"/>
  <c r="G129" i="13"/>
  <c r="M129" i="13" s="1"/>
  <c r="I129" i="13"/>
  <c r="K129" i="13"/>
  <c r="O129" i="13"/>
  <c r="Q129" i="13"/>
  <c r="V129" i="13"/>
  <c r="G134" i="13"/>
  <c r="M134" i="13" s="1"/>
  <c r="I134" i="13"/>
  <c r="K134" i="13"/>
  <c r="O134" i="13"/>
  <c r="Q134" i="13"/>
  <c r="V134" i="13"/>
  <c r="G139" i="13"/>
  <c r="M139" i="13" s="1"/>
  <c r="I139" i="13"/>
  <c r="K139" i="13"/>
  <c r="O139" i="13"/>
  <c r="Q139" i="13"/>
  <c r="V139" i="13"/>
  <c r="G144" i="13"/>
  <c r="M144" i="13" s="1"/>
  <c r="I144" i="13"/>
  <c r="K144" i="13"/>
  <c r="O144" i="13"/>
  <c r="Q144" i="13"/>
  <c r="V144" i="13"/>
  <c r="G150" i="13"/>
  <c r="I150" i="13"/>
  <c r="K150" i="13"/>
  <c r="M150" i="13"/>
  <c r="O150" i="13"/>
  <c r="Q150" i="13"/>
  <c r="V150" i="13"/>
  <c r="G155" i="13"/>
  <c r="M155" i="13" s="1"/>
  <c r="I155" i="13"/>
  <c r="K155" i="13"/>
  <c r="O155" i="13"/>
  <c r="Q155" i="13"/>
  <c r="V155" i="13"/>
  <c r="G159" i="13"/>
  <c r="G158" i="13" s="1"/>
  <c r="I159" i="13"/>
  <c r="I158" i="13" s="1"/>
  <c r="K159" i="13"/>
  <c r="K158" i="13" s="1"/>
  <c r="O159" i="13"/>
  <c r="O158" i="13" s="1"/>
  <c r="Q159" i="13"/>
  <c r="Q158" i="13" s="1"/>
  <c r="V159" i="13"/>
  <c r="V158" i="13" s="1"/>
  <c r="Q161" i="13"/>
  <c r="G162" i="13"/>
  <c r="G161" i="13" s="1"/>
  <c r="I73" i="1" s="1"/>
  <c r="I162" i="13"/>
  <c r="I161" i="13" s="1"/>
  <c r="K162" i="13"/>
  <c r="K161" i="13" s="1"/>
  <c r="O162" i="13"/>
  <c r="O161" i="13" s="1"/>
  <c r="Q162" i="13"/>
  <c r="V162" i="13"/>
  <c r="V161" i="13" s="1"/>
  <c r="G165" i="13"/>
  <c r="I165" i="13"/>
  <c r="K165" i="13"/>
  <c r="O165" i="13"/>
  <c r="Q165" i="13"/>
  <c r="V165" i="13"/>
  <c r="G169" i="13"/>
  <c r="M169" i="13" s="1"/>
  <c r="I169" i="13"/>
  <c r="K169" i="13"/>
  <c r="O169" i="13"/>
  <c r="Q169" i="13"/>
  <c r="V169" i="13"/>
  <c r="G173" i="13"/>
  <c r="M173" i="13" s="1"/>
  <c r="I173" i="13"/>
  <c r="K173" i="13"/>
  <c r="O173" i="13"/>
  <c r="Q173" i="13"/>
  <c r="V173" i="13"/>
  <c r="G178" i="13"/>
  <c r="M178" i="13" s="1"/>
  <c r="I178" i="13"/>
  <c r="K178" i="13"/>
  <c r="O178" i="13"/>
  <c r="Q178" i="13"/>
  <c r="V178" i="13"/>
  <c r="V172" i="13" s="1"/>
  <c r="G182" i="13"/>
  <c r="M182" i="13" s="1"/>
  <c r="I182" i="13"/>
  <c r="K182" i="13"/>
  <c r="O182" i="13"/>
  <c r="Q182" i="13"/>
  <c r="V182" i="13"/>
  <c r="G187" i="13"/>
  <c r="M187" i="13" s="1"/>
  <c r="I187" i="13"/>
  <c r="K187" i="13"/>
  <c r="O187" i="13"/>
  <c r="Q187" i="13"/>
  <c r="V187" i="13"/>
  <c r="G191" i="13"/>
  <c r="I191" i="13"/>
  <c r="K191" i="13"/>
  <c r="O191" i="13"/>
  <c r="Q191" i="13"/>
  <c r="V191" i="13"/>
  <c r="G196" i="13"/>
  <c r="M196" i="13" s="1"/>
  <c r="I196" i="13"/>
  <c r="I190" i="13" s="1"/>
  <c r="K196" i="13"/>
  <c r="O196" i="13"/>
  <c r="Q196" i="13"/>
  <c r="Q190" i="13" s="1"/>
  <c r="V196" i="13"/>
  <c r="G204" i="13"/>
  <c r="I204" i="13"/>
  <c r="K204" i="13"/>
  <c r="O204" i="13"/>
  <c r="Q204" i="13"/>
  <c r="V204" i="13"/>
  <c r="G212" i="13"/>
  <c r="M212" i="13" s="1"/>
  <c r="I212" i="13"/>
  <c r="K212" i="13"/>
  <c r="K203" i="13" s="1"/>
  <c r="O212" i="13"/>
  <c r="Q212" i="13"/>
  <c r="V212" i="13"/>
  <c r="V203" i="13" s="1"/>
  <c r="G219" i="13"/>
  <c r="I219" i="13"/>
  <c r="K219" i="13"/>
  <c r="O219" i="13"/>
  <c r="Q219" i="13"/>
  <c r="V219" i="13"/>
  <c r="G221" i="13"/>
  <c r="M221" i="13" s="1"/>
  <c r="I221" i="13"/>
  <c r="I218" i="13" s="1"/>
  <c r="K221" i="13"/>
  <c r="O221" i="13"/>
  <c r="Q221" i="13"/>
  <c r="V221" i="13"/>
  <c r="G224" i="13"/>
  <c r="I224" i="13"/>
  <c r="K224" i="13"/>
  <c r="M224" i="13"/>
  <c r="O224" i="13"/>
  <c r="Q224" i="13"/>
  <c r="V224" i="13"/>
  <c r="G234" i="13"/>
  <c r="M234" i="13" s="1"/>
  <c r="I234" i="13"/>
  <c r="K234" i="13"/>
  <c r="O234" i="13"/>
  <c r="Q234" i="13"/>
  <c r="V234" i="13"/>
  <c r="G239" i="13"/>
  <c r="I239" i="13"/>
  <c r="K239" i="13"/>
  <c r="M239" i="13"/>
  <c r="O239" i="13"/>
  <c r="Q239" i="13"/>
  <c r="V239" i="13"/>
  <c r="G245" i="13"/>
  <c r="M245" i="13" s="1"/>
  <c r="I245" i="13"/>
  <c r="K245" i="13"/>
  <c r="O245" i="13"/>
  <c r="Q245" i="13"/>
  <c r="V245" i="13"/>
  <c r="G250" i="13"/>
  <c r="M250" i="13" s="1"/>
  <c r="I250" i="13"/>
  <c r="K250" i="13"/>
  <c r="O250" i="13"/>
  <c r="Q250" i="13"/>
  <c r="V250" i="13"/>
  <c r="G256" i="13"/>
  <c r="M256" i="13" s="1"/>
  <c r="I256" i="13"/>
  <c r="K256" i="13"/>
  <c r="O256" i="13"/>
  <c r="Q256" i="13"/>
  <c r="V256" i="13"/>
  <c r="G261" i="13"/>
  <c r="I261" i="13"/>
  <c r="K261" i="13"/>
  <c r="M261" i="13"/>
  <c r="O261" i="13"/>
  <c r="Q261" i="13"/>
  <c r="V261" i="13"/>
  <c r="AE267" i="13"/>
  <c r="F44" i="1" s="1"/>
  <c r="BA28" i="12"/>
  <c r="BA25" i="12"/>
  <c r="BA18" i="12"/>
  <c r="BA17" i="12"/>
  <c r="BA14" i="12"/>
  <c r="BA13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M16" i="12"/>
  <c r="O16" i="12"/>
  <c r="Q16" i="12"/>
  <c r="V16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O20" i="12" s="1"/>
  <c r="Q24" i="12"/>
  <c r="V24" i="12"/>
  <c r="G27" i="12"/>
  <c r="I27" i="12"/>
  <c r="K27" i="12"/>
  <c r="M27" i="12"/>
  <c r="O27" i="12"/>
  <c r="Q27" i="12"/>
  <c r="V27" i="12"/>
  <c r="AE31" i="12"/>
  <c r="F41" i="1" s="1"/>
  <c r="H42" i="1"/>
  <c r="G203" i="13" l="1"/>
  <c r="I77" i="1" s="1"/>
  <c r="K164" i="13"/>
  <c r="O223" i="13"/>
  <c r="Q218" i="13"/>
  <c r="Q27" i="13"/>
  <c r="K226" i="14"/>
  <c r="V177" i="14"/>
  <c r="I72" i="1"/>
  <c r="K221" i="14"/>
  <c r="G56" i="14"/>
  <c r="O218" i="13"/>
  <c r="V164" i="13"/>
  <c r="I67" i="1"/>
  <c r="K27" i="13"/>
  <c r="G101" i="14"/>
  <c r="M71" i="14"/>
  <c r="M70" i="14" s="1"/>
  <c r="M9" i="14"/>
  <c r="M8" i="14" s="1"/>
  <c r="K190" i="13"/>
  <c r="H46" i="1"/>
  <c r="I46" i="1" s="1"/>
  <c r="Q203" i="13"/>
  <c r="K172" i="13"/>
  <c r="G45" i="13"/>
  <c r="I66" i="1" s="1"/>
  <c r="O56" i="14"/>
  <c r="I70" i="1"/>
  <c r="I79" i="1"/>
  <c r="G12" i="15"/>
  <c r="H47" i="1"/>
  <c r="I47" i="1" s="1"/>
  <c r="I85" i="13"/>
  <c r="Q226" i="14"/>
  <c r="K20" i="12"/>
  <c r="Q20" i="12"/>
  <c r="I20" i="12"/>
  <c r="O8" i="12"/>
  <c r="K223" i="13"/>
  <c r="K218" i="13"/>
  <c r="M204" i="13"/>
  <c r="M203" i="13" s="1"/>
  <c r="V190" i="13"/>
  <c r="G164" i="13"/>
  <c r="V85" i="13"/>
  <c r="O62" i="13"/>
  <c r="K45" i="13"/>
  <c r="V27" i="13"/>
  <c r="V226" i="14"/>
  <c r="V221" i="14"/>
  <c r="G189" i="14"/>
  <c r="G177" i="14"/>
  <c r="G153" i="14"/>
  <c r="Q101" i="14"/>
  <c r="I101" i="14"/>
  <c r="O101" i="14"/>
  <c r="G76" i="14"/>
  <c r="G27" i="14"/>
  <c r="I65" i="1" s="1"/>
  <c r="G8" i="16"/>
  <c r="F40" i="1"/>
  <c r="F43" i="1"/>
  <c r="K85" i="13"/>
  <c r="K8" i="12"/>
  <c r="Q8" i="12"/>
  <c r="I8" i="12"/>
  <c r="V223" i="13"/>
  <c r="V218" i="13"/>
  <c r="O203" i="13"/>
  <c r="G190" i="13"/>
  <c r="I76" i="1" s="1"/>
  <c r="O172" i="13"/>
  <c r="Q164" i="13"/>
  <c r="I164" i="13"/>
  <c r="O164" i="13"/>
  <c r="O128" i="13"/>
  <c r="K62" i="13"/>
  <c r="Q62" i="13"/>
  <c r="I62" i="13"/>
  <c r="V45" i="13"/>
  <c r="G226" i="14"/>
  <c r="G221" i="14"/>
  <c r="O189" i="14"/>
  <c r="O177" i="14"/>
  <c r="O153" i="14"/>
  <c r="K101" i="14"/>
  <c r="O76" i="14"/>
  <c r="K56" i="14"/>
  <c r="Q56" i="14"/>
  <c r="I56" i="14"/>
  <c r="O27" i="14"/>
  <c r="V128" i="13"/>
  <c r="Q85" i="13"/>
  <c r="I27" i="13"/>
  <c r="I226" i="14"/>
  <c r="V153" i="14"/>
  <c r="V76" i="14"/>
  <c r="V27" i="14"/>
  <c r="V20" i="12"/>
  <c r="G20" i="12"/>
  <c r="I83" i="1" s="1"/>
  <c r="I20" i="1" s="1"/>
  <c r="V8" i="12"/>
  <c r="I203" i="13"/>
  <c r="O190" i="13"/>
  <c r="Q172" i="13"/>
  <c r="I172" i="13"/>
  <c r="K128" i="13"/>
  <c r="Q128" i="13"/>
  <c r="I128" i="13"/>
  <c r="O85" i="13"/>
  <c r="V62" i="13"/>
  <c r="O27" i="13"/>
  <c r="O226" i="14"/>
  <c r="Q221" i="14"/>
  <c r="O221" i="14"/>
  <c r="K189" i="14"/>
  <c r="Q189" i="14"/>
  <c r="I189" i="14"/>
  <c r="K177" i="14"/>
  <c r="Q177" i="14"/>
  <c r="I177" i="14"/>
  <c r="K153" i="14"/>
  <c r="Q153" i="14"/>
  <c r="I153" i="14"/>
  <c r="V101" i="14"/>
  <c r="K76" i="14"/>
  <c r="Q76" i="14"/>
  <c r="I76" i="14"/>
  <c r="V56" i="14"/>
  <c r="K27" i="14"/>
  <c r="Q27" i="14"/>
  <c r="I27" i="14"/>
  <c r="F39" i="1"/>
  <c r="AF270" i="14"/>
  <c r="G45" i="1" s="1"/>
  <c r="H45" i="1" s="1"/>
  <c r="I45" i="1" s="1"/>
  <c r="M237" i="14"/>
  <c r="M226" i="14" s="1"/>
  <c r="M222" i="14"/>
  <c r="M221" i="14" s="1"/>
  <c r="M215" i="14"/>
  <c r="M214" i="14" s="1"/>
  <c r="M209" i="14"/>
  <c r="M208" i="14" s="1"/>
  <c r="M195" i="14"/>
  <c r="M189" i="14" s="1"/>
  <c r="M182" i="14"/>
  <c r="M177" i="14" s="1"/>
  <c r="M158" i="14"/>
  <c r="M153" i="14" s="1"/>
  <c r="M102" i="14"/>
  <c r="M101" i="14" s="1"/>
  <c r="M81" i="14"/>
  <c r="M76" i="14" s="1"/>
  <c r="M62" i="14"/>
  <c r="M56" i="14" s="1"/>
  <c r="M33" i="14"/>
  <c r="M27" i="14" s="1"/>
  <c r="G223" i="13"/>
  <c r="I81" i="1" s="1"/>
  <c r="M85" i="13"/>
  <c r="M62" i="13"/>
  <c r="M27" i="13"/>
  <c r="Q223" i="13"/>
  <c r="M223" i="13"/>
  <c r="I223" i="13"/>
  <c r="G218" i="13"/>
  <c r="I78" i="1" s="1"/>
  <c r="M219" i="13"/>
  <c r="M218" i="13" s="1"/>
  <c r="M172" i="13"/>
  <c r="M128" i="13"/>
  <c r="G172" i="13"/>
  <c r="G128" i="13"/>
  <c r="I71" i="1" s="1"/>
  <c r="G85" i="13"/>
  <c r="I69" i="1" s="1"/>
  <c r="G62" i="13"/>
  <c r="I68" i="1" s="1"/>
  <c r="G27" i="13"/>
  <c r="I64" i="1" s="1"/>
  <c r="AF267" i="13"/>
  <c r="M191" i="13"/>
  <c r="M190" i="13" s="1"/>
  <c r="M165" i="13"/>
  <c r="M164" i="13" s="1"/>
  <c r="M162" i="13"/>
  <c r="M161" i="13" s="1"/>
  <c r="M159" i="13"/>
  <c r="M158" i="13" s="1"/>
  <c r="M46" i="13"/>
  <c r="M45" i="13" s="1"/>
  <c r="M20" i="12"/>
  <c r="M8" i="12"/>
  <c r="G8" i="12"/>
  <c r="AF31" i="12"/>
  <c r="J28" i="1"/>
  <c r="J26" i="1"/>
  <c r="G38" i="1"/>
  <c r="F38" i="1"/>
  <c r="J23" i="1"/>
  <c r="J24" i="1"/>
  <c r="J25" i="1"/>
  <c r="J27" i="1"/>
  <c r="E24" i="1"/>
  <c r="E26" i="1"/>
  <c r="F48" i="1" l="1"/>
  <c r="I75" i="1"/>
  <c r="I16" i="1"/>
  <c r="H43" i="1"/>
  <c r="I43" i="1" s="1"/>
  <c r="G31" i="12"/>
  <c r="I82" i="1"/>
  <c r="I19" i="1" s="1"/>
  <c r="G43" i="1"/>
  <c r="G44" i="1"/>
  <c r="H44" i="1" s="1"/>
  <c r="I44" i="1" s="1"/>
  <c r="G267" i="13"/>
  <c r="G12" i="16"/>
  <c r="I80" i="1"/>
  <c r="I18" i="1" s="1"/>
  <c r="G270" i="14"/>
  <c r="G40" i="1"/>
  <c r="G41" i="1"/>
  <c r="H41" i="1" s="1"/>
  <c r="I41" i="1" s="1"/>
  <c r="G39" i="1"/>
  <c r="G48" i="1" s="1"/>
  <c r="G25" i="1" s="1"/>
  <c r="A25" i="1" s="1"/>
  <c r="A26" i="1" s="1"/>
  <c r="G26" i="1" s="1"/>
  <c r="H40" i="1"/>
  <c r="I40" i="1" s="1"/>
  <c r="I74" i="1"/>
  <c r="I84" i="1" s="1"/>
  <c r="J83" i="1" l="1"/>
  <c r="J65" i="1"/>
  <c r="J63" i="1"/>
  <c r="J68" i="1"/>
  <c r="J72" i="1"/>
  <c r="J76" i="1"/>
  <c r="J80" i="1"/>
  <c r="J66" i="1"/>
  <c r="J64" i="1"/>
  <c r="J69" i="1"/>
  <c r="J73" i="1"/>
  <c r="J77" i="1"/>
  <c r="J81" i="1"/>
  <c r="J70" i="1"/>
  <c r="J74" i="1"/>
  <c r="J78" i="1"/>
  <c r="J82" i="1"/>
  <c r="J67" i="1"/>
  <c r="J71" i="1"/>
  <c r="J75" i="1"/>
  <c r="J79" i="1"/>
  <c r="H39" i="1"/>
  <c r="H48" i="1" s="1"/>
  <c r="G23" i="1"/>
  <c r="A23" i="1" s="1"/>
  <c r="A24" i="1" s="1"/>
  <c r="G24" i="1" s="1"/>
  <c r="A27" i="1" s="1"/>
  <c r="A29" i="1" s="1"/>
  <c r="G29" i="1" s="1"/>
  <c r="G27" i="1" s="1"/>
  <c r="G28" i="1"/>
  <c r="I17" i="1"/>
  <c r="I21" i="1" s="1"/>
  <c r="I39" i="1" l="1"/>
  <c r="I48" i="1" s="1"/>
  <c r="J47" i="1" s="1"/>
  <c r="J84" i="1"/>
  <c r="J44" i="1" l="1"/>
  <c r="J40" i="1"/>
  <c r="J43" i="1"/>
  <c r="J46" i="1"/>
  <c r="J39" i="1"/>
  <c r="J48" i="1" s="1"/>
  <c r="J41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Dohnal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<sst xmlns="http://schemas.openxmlformats.org/spreadsheetml/2006/main" count="2670" uniqueCount="636">
  <si>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</si>
  <si>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</si>
  <si>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</si>
  <si>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</si>
  <si>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</si>
  <si>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</si>
  <si>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</si>
  <si>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</si>
  <si>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</si>
  <si>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</si>
  <si>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</si>
  <si>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</si>
  <si>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</si>
  <si>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</si>
  <si>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</si>
  <si>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</si>
  <si>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</si>
  <si>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</si>
  <si>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</si>
  <si>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</si>
  <si>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</si>
  <si>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</si>
  <si>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</si>
  <si>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</si>
  <si>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</si>
  <si>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</si>
  <si>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</si>
  <si>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</si>
  <si>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</si>
  <si>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</si>
  <si>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</si>
  <si>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</si>
  <si>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</si>
  <si>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</si>
  <si>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</si>
  <si>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</si>
  <si>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</si>
  <si>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</si>
  <si>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</si>
  <si>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</si>
  <si>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</si>
  <si>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AIDTEAM/N044</t>
  </si>
  <si>
    <t xml:space="preserve">UKB G - DROBNÉ OBJEKTY </t>
  </si>
  <si>
    <t>Stavba</t>
  </si>
  <si>
    <t>Ostatní a vedlejší náklady</t>
  </si>
  <si>
    <t>00</t>
  </si>
  <si>
    <t>VEDLEJŠÍ A OSTATNÍ NÁKLADY</t>
  </si>
  <si>
    <t>Stavební objekt</t>
  </si>
  <si>
    <t>SO 126</t>
  </si>
  <si>
    <t xml:space="preserve">ÚPRAVA MÍSTNOSTI 203 A 303 V PAVILONU </t>
  </si>
  <si>
    <t>D.1.1.01.01</t>
  </si>
  <si>
    <t>MÍSTNOST 203 - ARCHITEKTONICKO - STAVEBNÍ ŘEŠENÍ</t>
  </si>
  <si>
    <t>D.1.1.01.02</t>
  </si>
  <si>
    <t>MÍSTNOST 303 - ARCHITEKTONICKO - STAVEBNÍ ŘEŠENÍ</t>
  </si>
  <si>
    <t>D.1.4.12</t>
  </si>
  <si>
    <t>SLABOPROUDÉ ROZVODY - samostatný soupis v samostatné části PD</t>
  </si>
  <si>
    <t>D.1.4.13</t>
  </si>
  <si>
    <t>M + R  - samostatný soupis v samostatné části PD</t>
  </si>
  <si>
    <t>Celkem za stavbu</t>
  </si>
  <si>
    <t>CZK</t>
  </si>
  <si>
    <t>#POPS</t>
  </si>
  <si>
    <t xml:space="preserve">Popis stavby: AIDTEAM/N044 - UKB G - DROBNÉ OBJEKTY </t>
  </si>
  <si>
    <t>#POPO</t>
  </si>
  <si>
    <t>Popis objektu: 00 - VEDLEJŠÍ A OSTATNÍ NÁKLADY</t>
  </si>
  <si>
    <t>#POPR</t>
  </si>
  <si>
    <t>Popis rozpočtu: 00 - VEDLEJŠÍ A OSTATNÍ NÁKLADY</t>
  </si>
  <si>
    <t xml:space="preserve">Popis objektu: SO 126 - ÚPRAVA MÍSTNOSTI 203 A 303 V PAVILONU </t>
  </si>
  <si>
    <t>Popis rozpočtu: D.1.1.01.01 - MÍSTNOST 203 - ARCHITEKTONICKO - STAVEBNÍ ŘEŠENÍ</t>
  </si>
  <si>
    <t>Popis rozpočtu: D.1.1.01.02 - MÍSTNOST 303 - ARCHITEKTONICKO - STAVEBNÍ ŘEŠENÍ</t>
  </si>
  <si>
    <t>Popis rozpočtu: D.1.4.12 - SLABOPROUDÉ ROZVODY - samostatný soupis v samostatné části PD</t>
  </si>
  <si>
    <t>Popis rozpočtu: D.1.4.13 - M + R  - samostatný soupis v samostatné části PD</t>
  </si>
  <si>
    <t>Rekapitulace dílů</t>
  </si>
  <si>
    <t>Typ dílu</t>
  </si>
  <si>
    <t>Poznámka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</si>
  <si>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</si>
  <si>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</si>
  <si>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</si>
  <si>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</si>
  <si>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</si>
  <si>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</si>
  <si>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</si>
  <si>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</si>
  <si>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</si>
  <si>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</si>
  <si>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</si>
  <si>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</si>
  <si>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</si>
  <si>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</si>
  <si>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</si>
  <si>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</si>
  <si>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728</t>
  </si>
  <si>
    <t>Vzduchotechnika</t>
  </si>
  <si>
    <t>730</t>
  </si>
  <si>
    <t>Ústřední vytápění</t>
  </si>
  <si>
    <t>766</t>
  </si>
  <si>
    <t>Konstrukce truhlářské</t>
  </si>
  <si>
    <t>767_P</t>
  </si>
  <si>
    <t>Podhledy skládané</t>
  </si>
  <si>
    <t>776</t>
  </si>
  <si>
    <t>Podlahy povlakové</t>
  </si>
  <si>
    <t>784</t>
  </si>
  <si>
    <t>Malby</t>
  </si>
  <si>
    <t>M21</t>
  </si>
  <si>
    <t>Elektromontáže</t>
  </si>
  <si>
    <t>M21_Sl</t>
  </si>
  <si>
    <t>Slaboproudé rozvody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</si>
  <si>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</si>
  <si>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</si>
  <si>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</si>
  <si>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</si>
  <si>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</si>
  <si>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</si>
  <si>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</si>
  <si>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</si>
  <si>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</si>
  <si>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</si>
  <si>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</si>
  <si>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</si>
  <si>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</si>
  <si>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</si>
  <si>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</si>
  <si>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</si>
  <si>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</si>
  <si>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</si>
  <si>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</si>
  <si>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</si>
  <si>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</si>
  <si>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</si>
  <si>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</si>
  <si>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</si>
  <si>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</si>
  <si>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</si>
  <si>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</si>
  <si>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</si>
  <si>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</si>
  <si>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</si>
  <si>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</si>
  <si>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</si>
  <si>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</si>
  <si>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</si>
  <si>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</si>
  <si>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</si>
  <si>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005121020R</t>
  </si>
  <si>
    <t xml:space="preserve">Provoz zařízení staveniště </t>
  </si>
  <si>
    <t xml:space="preserve">sada  </t>
  </si>
  <si>
    <t>RTS 24/ I</t>
  </si>
  <si>
    <t>Indiv</t>
  </si>
  <si>
    <t>VRN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</si>
  <si>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</si>
  <si>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</si>
  <si>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POP</t>
  </si>
  <si>
    <t>SPU</t>
  </si>
  <si>
    <t>005121010R</t>
  </si>
  <si>
    <t>Vybudování zařízení staveniště</t>
  </si>
  <si>
    <t>Vlastní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</si>
  <si>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</si>
  <si>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</si>
  <si>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</si>
  <si>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</si>
  <si>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</si>
  <si>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</si>
  <si>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Dílenská a výrobní dokumentace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</si>
  <si>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</si>
  <si>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</si>
  <si>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</si>
  <si>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</si>
  <si>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</si>
  <si>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</si>
  <si>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</si>
  <si>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</si>
  <si>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</si>
  <si>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</si>
  <si>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</si>
  <si>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</si>
  <si>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</si>
  <si>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</si>
  <si>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</si>
  <si>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</si>
  <si>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</si>
  <si>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</si>
  <si>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</si>
  <si>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</si>
  <si>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</si>
  <si>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</si>
  <si>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</si>
  <si>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</si>
  <si>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</si>
  <si>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</si>
  <si>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</si>
  <si>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</si>
  <si>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</si>
  <si>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</si>
  <si>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</si>
  <si>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>m2</t>
  </si>
  <si>
    <t>801-1</t>
  </si>
  <si>
    <t>zřízení nosné konstrukce příčky, vložení tepelné izolace tl. do 5 cm, montáž desek, tmelení spár Q2 a úprava rohů. Včetně dodávek materiálu.</t>
  </si>
  <si>
    <t>SPI</t>
  </si>
  <si>
    <t xml:space="preserve">vč. úpravy pro osazení zárubní ( pouzder ) : </t>
  </si>
  <si>
    <t xml:space="preserve">D126_002 : </t>
  </si>
  <si>
    <t>3,2*4,0</t>
  </si>
  <si>
    <t>-0,8*2,0</t>
  </si>
  <si>
    <t>342266_99</t>
  </si>
  <si>
    <t>D + M detailu ukotvení příčky k obvodovému plášti</t>
  </si>
  <si>
    <t>0,375*4,0</t>
  </si>
  <si>
    <t>342266111RS</t>
  </si>
  <si>
    <t>Obklad stěn sádrokartonem na ocelovou konstrukci, desky standard tl. 3x12,5 mm</t>
  </si>
  <si>
    <t>0,375*4,0*2</t>
  </si>
  <si>
    <t>3429_03</t>
  </si>
  <si>
    <t>Úprava sádrokartonové příčky vyztužením pro zavěšení mobiliáře atd..</t>
  </si>
  <si>
    <t xml:space="preserve">m     </t>
  </si>
  <si>
    <t>631312149R00</t>
  </si>
  <si>
    <t>Doplnění rýh betonem v dosavadních mazaninách, suchá anhydritová směs</t>
  </si>
  <si>
    <t>m3</t>
  </si>
  <si>
    <t xml:space="preserve">pozn. 2BP : </t>
  </si>
  <si>
    <t>4,375*0,05*0,075*2</t>
  </si>
  <si>
    <t>663612222R00</t>
  </si>
  <si>
    <t>Sponkování rýh v podlahách</t>
  </si>
  <si>
    <t>4,375*2</t>
  </si>
  <si>
    <t>941955002R00</t>
  </si>
  <si>
    <t>Lešení lehké pracovní pomocné pomocné, o výšce lešeňové podlahy přes 1,2 do 1,9 m</t>
  </si>
  <si>
    <t>800-3</t>
  </si>
  <si>
    <t xml:space="preserve">plocha podhled : </t>
  </si>
  <si>
    <t>4,375*1,8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</si>
  <si>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</si>
  <si>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</si>
  <si>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14,95+30,3</t>
  </si>
  <si>
    <t>95_03.1</t>
  </si>
  <si>
    <t>Zakrývání stávajících prostor, vybavení, podhledů, parapetů, oken atd...</t>
  </si>
  <si>
    <t>(14,95+30,3)*4</t>
  </si>
  <si>
    <t>95_03.2</t>
  </si>
  <si>
    <t>Zakrývání stávajících prostor  podlah geotextilí</t>
  </si>
  <si>
    <t>(14,95+30,3)*2</t>
  </si>
  <si>
    <t>95-02</t>
  </si>
  <si>
    <t>Průběžný úklid</t>
  </si>
  <si>
    <t>den</t>
  </si>
  <si>
    <t>95/01</t>
  </si>
  <si>
    <t>Zednické výpomoci pro řemesla ( nezahrnuté v rozpočtech profesí a samostaných položkách  )</t>
  </si>
  <si>
    <t xml:space="preserve">hod   </t>
  </si>
  <si>
    <t>HZS</t>
  </si>
  <si>
    <t>POL10_</t>
  </si>
  <si>
    <t>Průrazy a vytváření otvorů a drážek do konstrukcí pro realizací instalací pro profese, zapravení ostění provedených otvorů, utěsnění, zpětné hrubé zapravení. Lešení a žebříky do výšky podlahy 2m.</t>
  </si>
  <si>
    <t>Práce, neuvedené v Soupisech profesí.</t>
  </si>
  <si>
    <t>95/02</t>
  </si>
  <si>
    <t>Práce malého rozsahu, nevyrozpočtovatelné detaily</t>
  </si>
  <si>
    <t>95/02m</t>
  </si>
  <si>
    <t>Práce malého rozsahu, nevyrozpočtovatelné detaily - materiál</t>
  </si>
  <si>
    <t>ks</t>
  </si>
  <si>
    <t>970241100R00</t>
  </si>
  <si>
    <t>Řezání prostého betonu hloubka řezu 100 mm</t>
  </si>
  <si>
    <t>m</t>
  </si>
  <si>
    <t>801-3</t>
  </si>
  <si>
    <t>974042537R00</t>
  </si>
  <si>
    <t>Vysekání rýh v betonové a jiné monolitické dlažbě do hloubky 50 mm, šířky do 300 mm</t>
  </si>
  <si>
    <t>s betonovým podkladem,</t>
  </si>
  <si>
    <t>4,375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</si>
  <si>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</si>
  <si>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</si>
  <si>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</si>
  <si>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4,375*0,3</t>
  </si>
  <si>
    <t>767137803R00</t>
  </si>
  <si>
    <t>Demontáž stěn a příček z plechu příček sádrokartonových  desek do suti</t>
  </si>
  <si>
    <t>800-767</t>
  </si>
  <si>
    <t>767581801R00</t>
  </si>
  <si>
    <t>Demontáž podhledů kazet</t>
  </si>
  <si>
    <t xml:space="preserve">pozn. 1BP : </t>
  </si>
  <si>
    <t>767582800R00</t>
  </si>
  <si>
    <t>Demontáž podhledů roštů</t>
  </si>
  <si>
    <t>776511820RT3</t>
  </si>
  <si>
    <t>Odstranění povlakových podlah z nášlapné plochy lepených, s podložkou, z ploch do 10 m2</t>
  </si>
  <si>
    <t>800-775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</si>
  <si>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</si>
  <si>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</si>
  <si>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</si>
  <si>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</si>
  <si>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</si>
  <si>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</si>
  <si>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</si>
  <si>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</si>
  <si>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2,3,4,6,7,8,9, : </t>
  </si>
  <si>
    <t>Součet: : 0,73299</t>
  </si>
  <si>
    <t>713121111R00</t>
  </si>
  <si>
    <t>Montáž tepelné izolace podlah  jednovrstvá, bez dodávky materiálu</t>
  </si>
  <si>
    <t>4,375*0,075*2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</si>
  <si>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</si>
  <si>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</si>
  <si>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</si>
  <si>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</si>
  <si>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713212002RT1</t>
  </si>
  <si>
    <t>Příplatek za pokládku TI podlah plochy do 1m2</t>
  </si>
  <si>
    <t>RTS 23/ I</t>
  </si>
  <si>
    <t>dvouvrstvá</t>
  </si>
  <si>
    <t>28375768.AR</t>
  </si>
  <si>
    <t>Výrobek izolační pro budovy z pěnového polystyrenu (EPS) tvar: deska; OH = 25 kg/m3; lambda = 0,035 W/(m.K); pevnost v tlaku CS 150 kPa</t>
  </si>
  <si>
    <t>SPCM</t>
  </si>
  <si>
    <t>Specifikace</t>
  </si>
  <si>
    <t>POL3_</t>
  </si>
  <si>
    <t>4,375*0,075*2*0,05*1,02</t>
  </si>
  <si>
    <t>998713203R00</t>
  </si>
  <si>
    <t>Přesun hmot pro izolace tepelné v objektech výšky do 24 m</t>
  </si>
  <si>
    <t>50 m vodorovně</t>
  </si>
  <si>
    <t>728_01</t>
  </si>
  <si>
    <t>Dem + ZM přemístění FANCOILU, úprava rozvodů</t>
  </si>
  <si>
    <t xml:space="preserve">ks    </t>
  </si>
  <si>
    <t>730_01</t>
  </si>
  <si>
    <t>D + M přemístění radiátoru, úprava rozvodů, napuštění a vypuštění systému</t>
  </si>
  <si>
    <t>D/01</t>
  </si>
  <si>
    <t>D + M dveře 800*1970 vč. zárubně a kování</t>
  </si>
  <si>
    <t>1</t>
  </si>
  <si>
    <t>998766203R00</t>
  </si>
  <si>
    <t>Přesun hmot pro konstrukce truhlářské v objektech výšky do 24 m</t>
  </si>
  <si>
    <t>800-766</t>
  </si>
  <si>
    <t>767584502R00</t>
  </si>
  <si>
    <t>Montáž podhledů lamelových a kazetových Montáž podhledů z kazet včetně montáže nosného roštu na ocelovou konstrukci, rozměry kazet 600 mm x 600 mm, bez určení výměry</t>
  </si>
  <si>
    <t>POL1_7</t>
  </si>
  <si>
    <t xml:space="preserve">vč. dodávky nosného roštu : </t>
  </si>
  <si>
    <t>595959</t>
  </si>
  <si>
    <t>Kazeta 600/600  - specifikace dle PD</t>
  </si>
  <si>
    <t>4,375*1,8*1,15</t>
  </si>
  <si>
    <t>76799_01</t>
  </si>
  <si>
    <t>Příplatek k podhledu - úprava pro montáž svítidel, mřížek, rev. dvířek atd....</t>
  </si>
  <si>
    <t>998767203R00</t>
  </si>
  <si>
    <t>Přesun hmot pro kovové stavební doplňk. konstrukce v objektech výšky do 24 m</t>
  </si>
  <si>
    <t>776212002RT1</t>
  </si>
  <si>
    <t>Příplatek za pokládku PVC  podlah plochy do 1m2</t>
  </si>
  <si>
    <t>776520010RAB</t>
  </si>
  <si>
    <t>Podlahy povlakové z PVC podlahovina heterogenní protiskluzná, tl. 2,0 mm, z pásů, včetně soklíku, bez vyrovnání podkladu</t>
  </si>
  <si>
    <t>AP-PSV</t>
  </si>
  <si>
    <t>Agregovaná položka</t>
  </si>
  <si>
    <t>POL2_</t>
  </si>
  <si>
    <t>lepení a dodávka podlahoviny z PVC, bez podkladu. Svaření podlahoviny. Dodávka a lepení podlahových soklíků z měkčeného PVC. Pastování a vyleštění podlah.</t>
  </si>
  <si>
    <t>bez vyrovnání podkladu</t>
  </si>
  <si>
    <t>784450025RA0</t>
  </si>
  <si>
    <t>Malby z malířských směsí disperzní na SDK, penetrace jednonásobná, malba dvojnásobná, bílá</t>
  </si>
  <si>
    <t>3,2*4,0*2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</si>
  <si>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</si>
  <si>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</si>
  <si>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</si>
  <si>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SDK kce břebrušení, přetmelení : </t>
  </si>
  <si>
    <t>2,8*(7,8*2+3,71*2+3,95*2)</t>
  </si>
  <si>
    <t>-1,8*7,8</t>
  </si>
  <si>
    <t>M21_01</t>
  </si>
  <si>
    <t>Dem + ZM přemístění svítidel, úprava rozvodů</t>
  </si>
  <si>
    <t>M21_02</t>
  </si>
  <si>
    <t>Dem + ZM zásuvek, úprava rozvodů, počet a typ bude upřesněn zadavatelem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</si>
  <si>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</si>
  <si>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</si>
  <si>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</si>
  <si>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</si>
  <si>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</si>
  <si>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</si>
  <si>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</si>
  <si>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</si>
  <si>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</si>
  <si>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</si>
  <si>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</si>
  <si>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16,17,18,19,20,21,22, : </t>
  </si>
  <si>
    <t>Součet: : 0,49349</t>
  </si>
  <si>
    <t>979011111R00</t>
  </si>
  <si>
    <t>Svislá doprava suti a vybouraných hmot za prvé podlaží nad nebo pod základním podlažím</t>
  </si>
  <si>
    <t>Součet: : 0,24674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</si>
  <si>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</si>
  <si>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</si>
  <si>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</si>
  <si>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</si>
  <si>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</si>
  <si>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7,15557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</si>
  <si>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</si>
  <si>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</si>
  <si>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</si>
  <si>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</si>
  <si>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</si>
  <si>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4,93488</t>
  </si>
  <si>
    <t>979990107R00</t>
  </si>
  <si>
    <t>Poplatek za skládku za uložení, směs betonu, cihel a dřeva,  , skupina 17 09 04 z Katalogu odpadů</t>
  </si>
  <si>
    <t>612401291RT2</t>
  </si>
  <si>
    <t>Omítky malých ploch vnitřních stěn přes 0,09 do 0,25 m2, vápennou štukovou omítkou</t>
  </si>
  <si>
    <t>kus</t>
  </si>
  <si>
    <t>jakoukoliv maltou, z pomocného pracovního lešení o výšce podlahy do 1900 mm a pro zatížení do 1,5 kPa,</t>
  </si>
  <si>
    <t xml:space="preserve">D126_003 : </t>
  </si>
  <si>
    <t>4</t>
  </si>
  <si>
    <t>612403385R00</t>
  </si>
  <si>
    <t>Hrubá výplň rýh ve stěnách, jakoukoliv maltou maltou ze suchých směsí  100 x 50 mm</t>
  </si>
  <si>
    <t>jakékoliv šířky rýhy,</t>
  </si>
  <si>
    <t>2,0*2*1,2</t>
  </si>
  <si>
    <t>612403393R00</t>
  </si>
  <si>
    <t>Hrubá výplň rýh ve stěnách, jakoukoliv maltou maltou ze suchých směsí  150 x 50 mm</t>
  </si>
  <si>
    <t xml:space="preserve">po vybourané příčce : </t>
  </si>
  <si>
    <t>(2,85+1,0)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</si>
  <si>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</si>
  <si>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</si>
  <si>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</si>
  <si>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2,0*2*1,2*0,1*1,15</t>
  </si>
  <si>
    <t>(2,85+1,0)*0,15*1,15</t>
  </si>
  <si>
    <t>612481211RT2</t>
  </si>
  <si>
    <t>Vyztužení povrchu vnitřních stěn sklotextilní síťovinou s dodávkou síťoviny a stěrkového tmelu</t>
  </si>
  <si>
    <t>632415106RT3</t>
  </si>
  <si>
    <t>Potěr ze suchých směsí cementový samonivelační rychleschnoucí, tloušťky 6 mm, včetně penetrace</t>
  </si>
  <si>
    <t>s rozprostřením a uhlazením</t>
  </si>
  <si>
    <t>23,3</t>
  </si>
  <si>
    <t>0,15*4,005*0,15</t>
  </si>
  <si>
    <t>4,005*2</t>
  </si>
  <si>
    <t>23,3*4</t>
  </si>
  <si>
    <t>23,3*2</t>
  </si>
  <si>
    <t>95_07</t>
  </si>
  <si>
    <t>D + M přelištování okenního sloupku lakovaným plechem, viz pozn. 7 - č.v. 103</t>
  </si>
  <si>
    <t>962031125R00</t>
  </si>
  <si>
    <t>Bourání příček z cihel pálených děrovaných, tloušťky 140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</si>
  <si>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</si>
  <si>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</si>
  <si>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3,2*4,005</t>
  </si>
  <si>
    <t>965048515R00</t>
  </si>
  <si>
    <t>Broušení betonového povrchu do tloušťky 5 mm</t>
  </si>
  <si>
    <t>11,35*2</t>
  </si>
  <si>
    <t>968095002R00</t>
  </si>
  <si>
    <t xml:space="preserve">Vybourání vnitřních parapetů dřevěných, šířky do 50 cm,  </t>
  </si>
  <si>
    <t xml:space="preserve">pozn. 6 : </t>
  </si>
  <si>
    <t>5,85</t>
  </si>
  <si>
    <t>970231100R00</t>
  </si>
  <si>
    <t>Řezání cihelného zdiva hloubka řezu 100 mm</t>
  </si>
  <si>
    <t>2,0*2*2*1,2</t>
  </si>
  <si>
    <t>974031133R00</t>
  </si>
  <si>
    <t>Vysekání rýh v jakémkoliv zdivu cihelném v ploše  do hloubky 50 mm, šířky do 100 mm</t>
  </si>
  <si>
    <t>Včetně pomocného lešení o výšce podlahy do 1900 mm a pro zatížení do 1,5 kPa  (150 kg/m2).</t>
  </si>
  <si>
    <t>776511820RT2</t>
  </si>
  <si>
    <t>Odstranění povlakových podlah z nášlapné plochy lepených, s podložkou, z ploch přes 10 do 20 m2</t>
  </si>
  <si>
    <t>965048150RAY</t>
  </si>
  <si>
    <t>Dočištění a odmaštění povrchu nosné kce podlah po odstranění bouraných vrstev</t>
  </si>
  <si>
    <t>966266_99</t>
  </si>
  <si>
    <t>Dem detailu ukotvení příčky k obvodovému plášti, odvoz  a likvidace</t>
  </si>
  <si>
    <t xml:space="preserve">2,3,4,5,6,7,8,9,10,11,19,23,28, : </t>
  </si>
  <si>
    <t>Součet: : 0,67839</t>
  </si>
  <si>
    <t>0,15*4,005</t>
  </si>
  <si>
    <t>0,15*4,005*0,05*1,02</t>
  </si>
  <si>
    <t>766694124R0C</t>
  </si>
  <si>
    <t>D+ M  parapetních desek š.nad 30 cm,dl.nad 260 cm</t>
  </si>
  <si>
    <t>D/08</t>
  </si>
  <si>
    <t>D + M výměna kování u chodby - poznámka 8</t>
  </si>
  <si>
    <t>595959A</t>
  </si>
  <si>
    <t>Kazeta 600/600 akustická  - specifikace dle PD</t>
  </si>
  <si>
    <t>776570020RAB</t>
  </si>
  <si>
    <t>Podlahy povlakové textilní lepené, koberec zátěžový</t>
  </si>
  <si>
    <t>2,8*(5,85*2+4,005*2)</t>
  </si>
  <si>
    <t>-1,8*5,85</t>
  </si>
  <si>
    <t xml:space="preserve">19,20,21,22,23,24,25,26, : </t>
  </si>
  <si>
    <t>Součet: : 6,54922</t>
  </si>
  <si>
    <t>Součet: : 3,27461</t>
  </si>
  <si>
    <t>Součet: : 94,96368</t>
  </si>
  <si>
    <t>Součet: : 65,49219</t>
  </si>
  <si>
    <t>M_21_Sl</t>
  </si>
  <si>
    <t>soupis</t>
  </si>
  <si>
    <t>M_36</t>
  </si>
  <si>
    <t>dodávku</t>
  </si>
  <si>
    <t>Celkem za</t>
  </si>
  <si>
    <t>montáž</t>
  </si>
  <si>
    <t>kpl</t>
  </si>
  <si>
    <t>Dokumentace skutečného provedení - příprava podkladů</t>
  </si>
  <si>
    <t>Dopravné</t>
  </si>
  <si>
    <t>Zaškolení obsluhy
Položka zahrnuje veškeré náklady spojené se zaškolením obsluhy a údržby systému</t>
  </si>
  <si>
    <t xml:space="preserve">Zkušební provoz
Položka zahrnuje náklady na přítomnost technika během zkušebního provozu systému, včetně odstraňování závad a nedodělků, které zkušební provoz prokáže </t>
  </si>
  <si>
    <t>Komplexní zkoušky
Položka obsahuje povinné komplexní zkoušky celého díla za účelem prokázání kvality a funkčnosti díla v rámci vzájemně propojených a na sebe navazujících systémů</t>
  </si>
  <si>
    <t>Individuální zkoušky
Položka obsahuje povinné individuální zkoušky nutné k prokázání bezchybné funkčnosti díla; provádění  a výsledek zkoušek bude denně zachycován v zápisech; denní zápisy budou obsahovat popis zkoušené technologie, včetně fyzické kontroly prvků; o ukončení zkoušky bude sepsán závěrečný protokol</t>
  </si>
  <si>
    <t>Vzorkování
Položka zahrnuje veškeré náklady na přípravu vzorkování, náklady spojené s odsouhlasením nabízeného systému uživatelem, doložení atestů a certifikátů a veškeré další práce nutné k zajištění plné funkčnosti systému a řádného předání objednateli, včetně počítání hladiny akustického tlaku</t>
  </si>
  <si>
    <t>PPV</t>
  </si>
  <si>
    <t>Přesuny hmot</t>
  </si>
  <si>
    <t>Ostatní demontáže včetně stávajících kabeláží určených k demontáži</t>
  </si>
  <si>
    <t>hod</t>
  </si>
  <si>
    <t>Stavební přípomoce, zahrnuje průrazy, vysekání drážek včetně hrubého zapravení</t>
  </si>
  <si>
    <t>Koordinace prací s ostatními profesemi</t>
  </si>
  <si>
    <t>6</t>
  </si>
  <si>
    <t>Pomocný instalační materiál</t>
  </si>
  <si>
    <t>Protipožární ucpávky, max. EI-60, spěňovací hmoty a minerální deksy s protipožárním povlakem, označovací štítky. Systémové řešení</t>
  </si>
  <si>
    <t>Hmoždina s páskou pro uchycení kabelů nebo trubek</t>
  </si>
  <si>
    <t>Rozebrání stáv.parapetního kanálu</t>
  </si>
  <si>
    <t>Ohebná elektroinstalační trubka pr. 25mm</t>
  </si>
  <si>
    <t>Ohebná elektroinstalační trubka pr. 16mm</t>
  </si>
  <si>
    <t>Ostatní</t>
  </si>
  <si>
    <t>Kabelová příchytka pro 1 kabel - EPS</t>
  </si>
  <si>
    <t>EPS</t>
  </si>
  <si>
    <t>Společné trasy</t>
  </si>
  <si>
    <t>5</t>
  </si>
  <si>
    <t>Ostatní kabeláže součástí PZTS.</t>
  </si>
  <si>
    <t>Flexibilní kabel 10x2x0,8mm2 - bezhalogenová izolace</t>
  </si>
  <si>
    <t>FTP kabel cat.5E, 4x2x0,5mm, izolace LSOH, uložení ve žlabu nebo trubce</t>
  </si>
  <si>
    <t>Kabeláže</t>
  </si>
  <si>
    <t>Dělený čtyřhran osazený, specifikace dle typu dveří</t>
  </si>
  <si>
    <t>Systémový kabel pro elektromechanické zámky dl.10m</t>
  </si>
  <si>
    <t xml:space="preserve">Elektromechanický samozamykací zámek (rozteč dle dveří)
prostup fail secure, úzký profil
Napájecí napětí  12 a 24Vss 
Odběr - nominální  130 mA 
Odběr - max.  400 mA 
Pracovní teplota  -20 - 60 °C 
Signalizace  závora zatažená, závora vysunutá, klíč odemyká/volný, klika stisknutá/volná, dveře otevřené/zavřené 
Výsuv závory  20 mm 
Backset  volitelný 30, 35, 40, 45mm 
Rozměry přiložené lišty  300x24mm </t>
  </si>
  <si>
    <t>Čtecí hlava duál s modulem TWN4</t>
  </si>
  <si>
    <t>V ASSET
6X2</t>
  </si>
  <si>
    <t>Řadič pro připojení snímačů karet, 2 kanály, obsahuje 4 nevyvážené vstupy a 3 výstupy, kompatibilní se čtecí hlavou TWN4</t>
  </si>
  <si>
    <t>V ASSET 10 V KRYTU</t>
  </si>
  <si>
    <t>Zařízení (integrováno do ústředny PZTS)</t>
  </si>
  <si>
    <t>Elektronická kontrola vstupu - přístupový systém (EKV)</t>
  </si>
  <si>
    <t>Výchozí revize PZTS, EKV</t>
  </si>
  <si>
    <t>Napájecí kabel 2x1.5 H05VV-F</t>
  </si>
  <si>
    <t>NF kabel 3x2x0,5mm2, měděné jádro, stíněný, izolace PVC v trubce nebo žlabu</t>
  </si>
  <si>
    <r>
      <t xml:space="preserve">Prostorový detektor stropní
</t>
    </r>
    <r>
      <rPr>
        <sz val="7"/>
        <rFont val="Gotham Book"/>
        <charset val="238"/>
      </rPr>
      <t>Prostředí: vnitřní
Detekce: pohyb osob
Detekční prvek: pir
Úhel záběru: 360°
Dosah detektoru: 9-18m průměr při výšce 2,4-4,8m
Instalační výška: 2,4 až 5m, Stupeň zabezpečení  2</t>
    </r>
  </si>
  <si>
    <r>
      <t xml:space="preserve">Digital PIR detektor,kulová čočka 85°/15m,EOL rez.,stojánek
</t>
    </r>
    <r>
      <rPr>
        <sz val="7"/>
        <rFont val="Gotham Book"/>
        <charset val="238"/>
      </rPr>
      <t>Typ čočky vějíř, Napájecí napětí 9-16V DC, Stupeň zabezpečení  2, proud při poplachu 12 mA, Proudový odběr 11 mA</t>
    </r>
  </si>
  <si>
    <t>Stávající expander - úprava zapojení</t>
  </si>
  <si>
    <t>Stávající detektor PIR - demontáž</t>
  </si>
  <si>
    <t>Detektory, klávesnice, moduly</t>
  </si>
  <si>
    <t>Konfigurace, zprovoznění, import uživatelů, nastavení podsystémů, veškeré práce nutné k zprovoznění PZTS a EKV</t>
  </si>
  <si>
    <t>Ústředna</t>
  </si>
  <si>
    <t>ZAŘÍZENÍ MUSÍ BÝT KOMPATIBILNÍ SE STÁV.SYSTÉMEM V UKB - ASSET</t>
  </si>
  <si>
    <t>Poplachový zabezpečovací a tísňový systém (PZTS)</t>
  </si>
  <si>
    <t>3</t>
  </si>
  <si>
    <t>Měření metalických datových segmentů</t>
  </si>
  <si>
    <t>UTP kabel cat.5E, 4x2x0,5mm, izolace LSOH B2ca-s1,d1,a1, uložení v trubce nebo žlabu</t>
  </si>
  <si>
    <t>Poznámka: Délky dodaných patchkabelů je třeba upřesnit před dodávkou, pravděpodobně budou převažovat patchkabely dl.25cm</t>
  </si>
  <si>
    <t>Propojovací šňůra UTP, 2xRJ45 – cat.5E, 1m</t>
  </si>
  <si>
    <t>Úpravy ve stávajícím datovém rozváděči</t>
  </si>
  <si>
    <t>RACKY</t>
  </si>
  <si>
    <t>Keystone systémový shodný s typem kabeláží UTP cat.5E</t>
  </si>
  <si>
    <t>Datová zásuvka 1x RJ45 - v provedení do podparapetního kanálu (kompletní)</t>
  </si>
  <si>
    <t>Datová dvojzásuvka 2x RJ45 - zapuštěná pod omítku nebo SDK, vč. instalační krabice 68mm (kompletní vč.masky nosné, krytu, rámečku a třmenu)</t>
  </si>
  <si>
    <t>Datová zásuvka 2x RJ45 - demontáž</t>
  </si>
  <si>
    <t>Zásuvky cat.5E- nestíněné</t>
  </si>
  <si>
    <t>Universální kabelážní systém, telefon (SK,TEL)</t>
  </si>
  <si>
    <t>2</t>
  </si>
  <si>
    <t>Výchozí revize EPS</t>
  </si>
  <si>
    <t>Revize kouřového hlásiče</t>
  </si>
  <si>
    <t>Zkušební přípravky</t>
  </si>
  <si>
    <t>Uvedení hlásiče do trvalého provozu</t>
  </si>
  <si>
    <t>Programování ústředny</t>
  </si>
  <si>
    <t>Uvedení PÚ do trvalého provozu</t>
  </si>
  <si>
    <t>Měření kontinuity smyčky</t>
  </si>
  <si>
    <t>Kabel 1x2x0,8 mm2. Měděné jádro, stínění. Pevně uložený do příchytek / ve zdivu. B2cas1d1</t>
  </si>
  <si>
    <t>Kabely</t>
  </si>
  <si>
    <t>Popisný štítek pro patici bodových hlásičů</t>
  </si>
  <si>
    <t>Sokl USB 502-6 bez loop kontaktu</t>
  </si>
  <si>
    <r>
      <t xml:space="preserve">Multisenzorový hlásič. MTD 533X
</t>
    </r>
    <r>
      <rPr>
        <sz val="7"/>
        <rFont val="Gotham Book"/>
        <charset val="238"/>
      </rPr>
      <t>Permanentní detekční zabezpečení díky neustálé kontrole funkcí
Požární hlásič s integrovaným izolátorem
Nastavitelný teplotní sensor
Nastavitelný poplachový výstup
Možnost připojení paralelního indikátoru
Možnost nastavení předpoplachu na 30% nebo 70% s následným zasláním stavu na ústřednu EPS
Zkoušeno und schváleno podle EN 54-5, EN 54-7, EN 54-17 a směrnic pro stavebnictví (CPD)
Automatický funkční test také při odpojeném hlásiči 1x za vteřinu
Sériové číslo pro rychlou identifikaci
Virtuální kruh – požární úseky jsou libovolně definovány (SW skupiny hlásičů)
Ovládání vyhlášení požáru, aniž by byl poplach předáván dále a také při odpojeném hlásiči</t>
    </r>
  </si>
  <si>
    <t>Patice hlásiče - demontáž</t>
  </si>
  <si>
    <t>Multisenzorový hlásič - demontáž</t>
  </si>
  <si>
    <t>Bodové hlásiče, tlačítka</t>
  </si>
  <si>
    <t>Konfigurace stávající ústředny EPS Schrack Seconet typ B5 SCU finální</t>
  </si>
  <si>
    <t>Konfigurace stávající ústředny EPS Schrack Seconet typ B5 SCU pro demontáž prvků 2.NP, 3.NP</t>
  </si>
  <si>
    <t>Ústředna, tabla</t>
  </si>
  <si>
    <t>ZAŘÍZENÍ MUSÍ BÝT KOMPATIBILNÍ SE STÁV.SYSTÉMEM V UKB - SCHRACK SECONET</t>
  </si>
  <si>
    <t>Elektrická požární signalizace (EPS)</t>
  </si>
  <si>
    <t xml:space="preserve">
montáž
celkem (Kč)</t>
  </si>
  <si>
    <t>montáž
cena / MJ</t>
  </si>
  <si>
    <t xml:space="preserve">
dodávka
celkem (Kč)</t>
  </si>
  <si>
    <t>dodávka
cena / MJ</t>
  </si>
  <si>
    <t>množství</t>
  </si>
  <si>
    <t>typové označení</t>
  </si>
  <si>
    <t>12 - SLABOPROUDÉ ROZVODY</t>
  </si>
  <si>
    <t>SOUPIS PRACÍ A DODÁVEK</t>
  </si>
  <si>
    <t>SO 126 - Úprava místnosti 203 a 303 v pavilonu D33</t>
  </si>
  <si>
    <t>včetně DPH 21%</t>
  </si>
  <si>
    <t>bez DPH</t>
  </si>
  <si>
    <t>Název ODDÍLU</t>
  </si>
  <si>
    <t>REKAPITULACE</t>
  </si>
  <si>
    <t>50245068</t>
  </si>
  <si>
    <t>MU Brno, Úprava místností 203 a 303 v pavilonu D33</t>
  </si>
  <si>
    <t>D33</t>
  </si>
  <si>
    <t>13</t>
  </si>
  <si>
    <t>Měření a regulace</t>
  </si>
  <si>
    <t>0101</t>
  </si>
  <si>
    <t>Řídící systém</t>
  </si>
  <si>
    <t>IRC regulátor, komunikace BACnet MSTP, LINKnet, 3x UI, 2x AO, 2x DO, napájení 230VAC</t>
  </si>
  <si>
    <t>Nástěnný ovladač s korekcí teploty, LCD displej, 1RT, LINKnet</t>
  </si>
  <si>
    <t>Kalkul</t>
  </si>
  <si>
    <t>0103</t>
  </si>
  <si>
    <t>Rozvaděč</t>
  </si>
  <si>
    <t>33DC203a</t>
  </si>
  <si>
    <t>Úprava stávající IRC rozvodnice</t>
  </si>
  <si>
    <t>33DC303</t>
  </si>
  <si>
    <t>33DC203b</t>
  </si>
  <si>
    <t>IRC rozvodnice nástěnná, vč. vnitřní výzbroje a zapojení, 450x300x200, IP30</t>
  </si>
  <si>
    <t>0104</t>
  </si>
  <si>
    <t>Montážní materiál</t>
  </si>
  <si>
    <t>Kabel sdělovací s Cu jádrem JYTY 2 x 1 mm</t>
  </si>
  <si>
    <t>Kabel sdělovací s Cu jádrem JYTY 4 x 1 mm</t>
  </si>
  <si>
    <t>Kabel datový BELDEN 9842</t>
  </si>
  <si>
    <t>Kabel silový s Cu jádrem 750 V CYKY 7 x 1,5 mm2</t>
  </si>
  <si>
    <t>Vodič silový CY zelenožlutý 6,00 mm2 - drát</t>
  </si>
  <si>
    <t>RTS 20/ I</t>
  </si>
  <si>
    <t>Trubka elektroinstalační tuhá, vnější pr. 32 mm, pevnost 750N</t>
  </si>
  <si>
    <t>Příchytka pro tuhé trubky vnější pr. 32 mm</t>
  </si>
  <si>
    <t>Trubka elektroinst. ohebná, vnější pr. 32 mm, pevnost 750N</t>
  </si>
  <si>
    <t>Krabice odbočná 85x85x40 s víčkem, IP54</t>
  </si>
  <si>
    <t>Štítek kabelový zavírací 40 x 16 mm</t>
  </si>
  <si>
    <t>Ostatní pomocný montážní materiál (3% z ceny kabeláže a nosného materiálu)</t>
  </si>
  <si>
    <t>1850</t>
  </si>
  <si>
    <t>Práce - software na zakázky</t>
  </si>
  <si>
    <t>Uživatelský software pro IRC řídící jednotku</t>
  </si>
  <si>
    <t>Práce programátora - oživení / nastavení komunikace BACnet IP</t>
  </si>
  <si>
    <t>Práce programátora - oživení systému MaR</t>
  </si>
  <si>
    <t>Práce programátora - oživení / nastavení komunikace BACnet MSTP</t>
  </si>
  <si>
    <t>Test zařízení 1:1</t>
  </si>
  <si>
    <t>d.b.</t>
  </si>
  <si>
    <t>Dispečink - parametrizace datových bodů MaR</t>
  </si>
  <si>
    <t>Dispečink - vykreslení obrazovek  úprava stávajících</t>
  </si>
  <si>
    <t>Funkční zkoušky zobrazení prvků v BMS</t>
  </si>
  <si>
    <t>Příprava podkladů pro vizualizaci v BMS</t>
  </si>
  <si>
    <t>Úprava integrace systému SLP</t>
  </si>
  <si>
    <t>1860</t>
  </si>
  <si>
    <t>Elektromontážní práce</t>
  </si>
  <si>
    <t>Montáž regulátor MaR</t>
  </si>
  <si>
    <t>Montáž nástěnný IRC ovladač</t>
  </si>
  <si>
    <t>Montáž rozvodnice pro IRC nástěnná</t>
  </si>
  <si>
    <t>Kabel speciální do 2 žil 1 mm volně uložený, vysvazkovaný</t>
  </si>
  <si>
    <t>Kabel speciální do 4 žil 1 mm volně uložený, vysvazkovaný</t>
  </si>
  <si>
    <t>Kabel datový</t>
  </si>
  <si>
    <t>Kabel silový 750 V 7 x 1,5 mm2 volně uložený, vysvazkovaný</t>
  </si>
  <si>
    <t>Vodič 6 mm2 uložený v trubkách</t>
  </si>
  <si>
    <t>Trubka plast. tuhá 32 na příchytkách</t>
  </si>
  <si>
    <t>Trubka ohebná z PVC volně, vnější průměr 32 mm</t>
  </si>
  <si>
    <t>Montáž přístrojové krabice na povrch</t>
  </si>
  <si>
    <t>Ukončení kabelů JYTY - do 4x1</t>
  </si>
  <si>
    <t>Štítek kabelový</t>
  </si>
  <si>
    <t>Připojení - monitoring fancoil</t>
  </si>
  <si>
    <t>Úklid pracoviště při montážích</t>
  </si>
  <si>
    <t>Montáže - zkušební provoz</t>
  </si>
  <si>
    <t>Montáže - zkoušky / oživení v ramci montážních prací</t>
  </si>
  <si>
    <t>Demontáž stávajících prvků a kabeláže</t>
  </si>
  <si>
    <t>Opětovná montáž demontovaných prvků</t>
  </si>
  <si>
    <t>1840</t>
  </si>
  <si>
    <t>Práce - projektování zakázek</t>
  </si>
  <si>
    <t>Projekční práce-realizační dokumentace</t>
  </si>
  <si>
    <t>Projekční práce-výrobní dokumentace</t>
  </si>
  <si>
    <t>Projekční práce-dokumentace skutečného stavu</t>
  </si>
  <si>
    <t>1866</t>
  </si>
  <si>
    <t>Práce - vedení zakázek</t>
  </si>
  <si>
    <t>Vedení zakázek - inženýrská činnost</t>
  </si>
  <si>
    <t>Vedení zakázek - zkušební provoz</t>
  </si>
  <si>
    <t>Vedení zakázek - koordinace s ostatními profesemi</t>
  </si>
  <si>
    <t>Revizní práce technika</t>
  </si>
  <si>
    <t>SYN_Nh_20</t>
  </si>
  <si>
    <t>Spolupráce s revizním technikem</t>
  </si>
  <si>
    <t>Doprava osob</t>
  </si>
  <si>
    <t>soubor</t>
  </si>
  <si>
    <t>Uživatelská dokumentace, návody k obsluze</t>
  </si>
  <si>
    <t>Zařízení staveniště</t>
  </si>
  <si>
    <t>Likvidace odpadu</t>
  </si>
  <si>
    <t>Náklady na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</si>
</sst>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0_)"/>
    <numFmt numFmtId="166" formatCode="#,##0\ &quot;Kč&quot;"/>
    <numFmt numFmtId="167" formatCode="#,##0\ _K_č"/>
    <numFmt numFmtId="168" formatCode="#,##0.0"/>
  </numFmts>
  <fonts count="5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i/>
      <sz val="8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1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2"/>
      <name val="Gotham Book"/>
      <charset val="238"/>
    </font>
    <font>
      <b/>
      <sz val="12"/>
      <name val="Gotham Book"/>
      <charset val="238"/>
    </font>
    <font>
      <b/>
      <i/>
      <sz val="12"/>
      <name val="Gotham Book"/>
      <charset val="238"/>
    </font>
    <font>
      <b/>
      <sz val="10"/>
      <name val="Gotham Book"/>
      <charset val="238"/>
    </font>
    <font>
      <sz val="10"/>
      <name val="Gotham Book"/>
      <charset val="238"/>
    </font>
    <font>
      <sz val="8"/>
      <name val="Gotham Book"/>
      <charset val="238"/>
    </font>
    <font>
      <b/>
      <i/>
      <sz val="10"/>
      <name val="Gotham Book"/>
      <charset val="238"/>
    </font>
    <font>
      <b/>
      <i/>
      <sz val="8"/>
      <name val="Gotham Book"/>
      <charset val="238"/>
    </font>
    <font>
      <i/>
      <sz val="8"/>
      <name val="Gotham Book"/>
      <charset val="238"/>
    </font>
    <font>
      <b/>
      <sz val="8"/>
      <name val="Gotham Book"/>
      <charset val="238"/>
    </font>
    <font>
      <sz val="7"/>
      <name val="Gotham Book"/>
      <charset val="238"/>
    </font>
    <font>
      <sz val="8"/>
      <color indexed="8"/>
      <name val="Gotham Book"/>
      <charset val="238"/>
    </font>
    <font>
      <sz val="9"/>
      <name val="Gotham Book"/>
      <charset val="238"/>
    </font>
    <font>
      <b/>
      <sz val="9"/>
      <name val="Gotham Book"/>
      <charset val="238"/>
    </font>
    <font>
      <u/>
      <sz val="8"/>
      <name val="Century Gothic"/>
      <family val="2"/>
      <charset val="238"/>
    </font>
    <font>
      <b/>
      <sz val="14"/>
      <name val="Gotham Bold"/>
      <charset val="238"/>
    </font>
    <font>
      <sz val="12"/>
      <color indexed="9"/>
      <name val="Arial CE"/>
      <family val="2"/>
      <charset val="238"/>
    </font>
    <font>
      <b/>
      <u/>
      <sz val="12"/>
      <color indexed="9"/>
      <name val="Arial CE"/>
      <family val="2"/>
      <charset val="238"/>
    </font>
    <font>
      <sz val="12"/>
      <name val="Arial CE"/>
      <family val="2"/>
      <charset val="238"/>
    </font>
    <font>
      <sz val="16"/>
      <color indexed="9"/>
      <name val="Gotham Bold"/>
      <charset val="238"/>
    </font>
    <font>
      <u/>
      <sz val="12"/>
      <color indexed="9"/>
      <name val="Gotham Bold"/>
      <charset val="238"/>
    </font>
    <font>
      <b/>
      <sz val="14"/>
      <name val="Century Gothic"/>
      <family val="2"/>
      <charset val="238"/>
    </font>
    <font>
      <sz val="8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rgb="FF333F49"/>
        <bgColor indexed="18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0" fillId="0" borderId="0"/>
    <xf numFmtId="0" fontId="1" fillId="0" borderId="0"/>
    <xf numFmtId="0" fontId="20" fillId="0" borderId="0"/>
  </cellStyleXfs>
  <cellXfs count="4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21" fillId="0" borderId="0" xfId="2" applyFont="1"/>
    <xf numFmtId="4" fontId="21" fillId="0" borderId="0" xfId="2" applyNumberFormat="1" applyFont="1"/>
    <xf numFmtId="0" fontId="21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49" fontId="21" fillId="0" borderId="0" xfId="2" applyNumberFormat="1" applyFont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1" fillId="0" borderId="0" xfId="2" applyFont="1" applyAlignment="1">
      <alignment wrapText="1"/>
    </xf>
    <xf numFmtId="49" fontId="21" fillId="0" borderId="0" xfId="2" applyNumberFormat="1" applyFont="1" applyAlignment="1">
      <alignment horizontal="center"/>
    </xf>
    <xf numFmtId="0" fontId="23" fillId="0" borderId="0" xfId="2" applyFont="1" applyAlignment="1">
      <alignment horizontal="left" wrapText="1"/>
    </xf>
    <xf numFmtId="0" fontId="21" fillId="0" borderId="0" xfId="2" applyFont="1" applyAlignment="1" applyProtection="1">
      <alignment horizontal="center"/>
      <protection locked="0"/>
    </xf>
    <xf numFmtId="49" fontId="24" fillId="0" borderId="0" xfId="2" applyNumberFormat="1" applyFont="1" applyAlignment="1">
      <alignment horizontal="left" wrapText="1"/>
    </xf>
    <xf numFmtId="49" fontId="21" fillId="0" borderId="0" xfId="2" applyNumberFormat="1" applyFont="1" applyAlignment="1">
      <alignment horizontal="left" wrapText="1"/>
    </xf>
    <xf numFmtId="0" fontId="25" fillId="0" borderId="0" xfId="2" applyFont="1" applyAlignment="1">
      <alignment horizontal="center"/>
    </xf>
    <xf numFmtId="0" fontId="24" fillId="0" borderId="0" xfId="2" applyFont="1"/>
    <xf numFmtId="0" fontId="25" fillId="0" borderId="0" xfId="2" applyFont="1"/>
    <xf numFmtId="0" fontId="24" fillId="0" borderId="0" xfId="2" applyFont="1" applyAlignment="1">
      <alignment horizontal="center"/>
    </xf>
    <xf numFmtId="49" fontId="24" fillId="0" borderId="0" xfId="2" applyNumberFormat="1" applyFont="1" applyAlignment="1">
      <alignment horizontal="center"/>
    </xf>
    <xf numFmtId="4" fontId="26" fillId="0" borderId="0" xfId="2" applyNumberFormat="1" applyFont="1"/>
    <xf numFmtId="4" fontId="27" fillId="0" borderId="0" xfId="2" applyNumberFormat="1" applyFont="1"/>
    <xf numFmtId="0" fontId="27" fillId="0" borderId="0" xfId="2" applyFont="1" applyAlignment="1">
      <alignment horizontal="center"/>
    </xf>
    <xf numFmtId="0" fontId="26" fillId="0" borderId="0" xfId="2" applyFont="1"/>
    <xf numFmtId="4" fontId="31" fillId="0" borderId="0" xfId="2" applyNumberFormat="1" applyFont="1" applyAlignment="1">
      <alignment vertical="center"/>
    </xf>
    <xf numFmtId="4" fontId="32" fillId="0" borderId="0" xfId="2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4" fontId="33" fillId="0" borderId="42" xfId="3" applyNumberFormat="1" applyFont="1" applyBorder="1" applyAlignment="1">
      <alignment vertical="center"/>
    </xf>
    <xf numFmtId="4" fontId="33" fillId="0" borderId="42" xfId="3" applyNumberFormat="1" applyFont="1" applyBorder="1" applyAlignment="1">
      <alignment horizontal="right" vertical="center"/>
    </xf>
    <xf numFmtId="49" fontId="33" fillId="0" borderId="42" xfId="3" applyNumberFormat="1" applyFont="1" applyBorder="1" applyAlignment="1">
      <alignment horizontal="center" vertical="center" shrinkToFit="1"/>
    </xf>
    <xf numFmtId="0" fontId="33" fillId="0" borderId="42" xfId="3" applyFont="1" applyBorder="1" applyAlignment="1">
      <alignment vertical="center" wrapText="1"/>
    </xf>
    <xf numFmtId="0" fontId="33" fillId="0" borderId="42" xfId="3" applyFont="1" applyBorder="1" applyAlignment="1">
      <alignment horizontal="center" vertical="center"/>
    </xf>
    <xf numFmtId="49" fontId="33" fillId="0" borderId="43" xfId="2" applyNumberFormat="1" applyFont="1" applyBorder="1" applyAlignment="1">
      <alignment horizontal="center" vertical="center" wrapText="1"/>
    </xf>
    <xf numFmtId="0" fontId="33" fillId="0" borderId="43" xfId="2" applyFont="1" applyBorder="1" applyAlignment="1">
      <alignment horizontal="center" vertical="center" wrapText="1"/>
    </xf>
    <xf numFmtId="4" fontId="33" fillId="0" borderId="43" xfId="2" applyNumberFormat="1" applyFont="1" applyBorder="1" applyAlignment="1">
      <alignment vertical="center" wrapText="1"/>
    </xf>
    <xf numFmtId="49" fontId="33" fillId="0" borderId="43" xfId="2" applyNumberFormat="1" applyFont="1" applyBorder="1" applyAlignment="1">
      <alignment horizontal="left" vertical="center" wrapText="1"/>
    </xf>
    <xf numFmtId="49" fontId="37" fillId="0" borderId="43" xfId="2" applyNumberFormat="1" applyFont="1" applyBorder="1" applyAlignment="1">
      <alignment horizontal="center" vertical="center" wrapText="1"/>
    </xf>
    <xf numFmtId="49" fontId="31" fillId="0" borderId="43" xfId="3" applyNumberFormat="1" applyFont="1" applyBorder="1" applyAlignment="1">
      <alignment horizontal="left" vertical="center" wrapText="1"/>
    </xf>
    <xf numFmtId="0" fontId="31" fillId="0" borderId="43" xfId="3" applyFont="1" applyBorder="1" applyAlignment="1">
      <alignment horizontal="center" vertical="center" wrapText="1"/>
    </xf>
    <xf numFmtId="4" fontId="31" fillId="0" borderId="44" xfId="3" applyNumberFormat="1" applyFont="1" applyBorder="1" applyAlignment="1">
      <alignment horizontal="right" vertical="center" wrapText="1"/>
    </xf>
    <xf numFmtId="4" fontId="32" fillId="0" borderId="44" xfId="3" applyNumberFormat="1" applyFont="1" applyBorder="1" applyAlignment="1">
      <alignment horizontal="right" vertical="center" wrapText="1"/>
    </xf>
    <xf numFmtId="4" fontId="32" fillId="0" borderId="45" xfId="3" applyNumberFormat="1" applyFont="1" applyBorder="1" applyAlignment="1">
      <alignment horizontal="right" vertical="center" wrapText="1"/>
    </xf>
    <xf numFmtId="0" fontId="32" fillId="0" borderId="45" xfId="3" applyFont="1" applyBorder="1" applyAlignment="1">
      <alignment horizontal="center" vertical="center" wrapText="1"/>
    </xf>
    <xf numFmtId="0" fontId="34" fillId="0" borderId="46" xfId="3" applyFont="1" applyBorder="1" applyAlignment="1">
      <alignment vertical="center" wrapText="1"/>
    </xf>
    <xf numFmtId="49" fontId="34" fillId="0" borderId="43" xfId="3" applyNumberFormat="1" applyFont="1" applyBorder="1" applyAlignment="1">
      <alignment horizontal="left" vertical="center" wrapText="1"/>
    </xf>
    <xf numFmtId="0" fontId="32" fillId="0" borderId="43" xfId="3" applyFont="1" applyBorder="1" applyAlignment="1">
      <alignment horizontal="center" vertical="center" wrapText="1"/>
    </xf>
    <xf numFmtId="0" fontId="33" fillId="0" borderId="43" xfId="2" applyFont="1" applyBorder="1" applyAlignment="1">
      <alignment vertical="center" wrapText="1"/>
    </xf>
    <xf numFmtId="0" fontId="33" fillId="0" borderId="43" xfId="2" applyFont="1" applyBorder="1" applyAlignment="1" applyProtection="1">
      <alignment horizontal="center" vertical="center" wrapText="1"/>
      <protection locked="0"/>
    </xf>
    <xf numFmtId="165" fontId="33" fillId="0" borderId="43" xfId="2" applyNumberFormat="1" applyFont="1" applyBorder="1" applyAlignment="1" applyProtection="1">
      <alignment horizontal="left" vertical="center" wrapText="1"/>
      <protection locked="0"/>
    </xf>
    <xf numFmtId="4" fontId="33" fillId="0" borderId="43" xfId="2" applyNumberFormat="1" applyFont="1" applyBorder="1" applyAlignment="1">
      <alignment vertical="center"/>
    </xf>
    <xf numFmtId="0" fontId="33" fillId="0" borderId="43" xfId="2" applyFont="1" applyBorder="1" applyAlignment="1" applyProtection="1">
      <alignment horizontal="left" vertical="center" wrapText="1"/>
      <protection locked="0" hidden="1"/>
    </xf>
    <xf numFmtId="0" fontId="39" fillId="0" borderId="43" xfId="2" applyFont="1" applyBorder="1" applyAlignment="1" applyProtection="1">
      <alignment horizontal="left" vertical="center" wrapText="1"/>
      <protection locked="0" hidden="1"/>
    </xf>
    <xf numFmtId="49" fontId="31" fillId="0" borderId="44" xfId="3" applyNumberFormat="1" applyFont="1" applyBorder="1" applyAlignment="1">
      <alignment horizontal="left" vertical="center" wrapText="1"/>
    </xf>
    <xf numFmtId="0" fontId="31" fillId="0" borderId="45" xfId="3" applyFont="1" applyBorder="1" applyAlignment="1">
      <alignment horizontal="center" vertical="center" wrapText="1"/>
    </xf>
    <xf numFmtId="0" fontId="31" fillId="0" borderId="46" xfId="3" applyFont="1" applyBorder="1" applyAlignment="1">
      <alignment horizontal="center" vertical="center" wrapText="1"/>
    </xf>
    <xf numFmtId="0" fontId="40" fillId="5" borderId="43" xfId="3" applyFont="1" applyFill="1" applyBorder="1" applyAlignment="1">
      <alignment horizontal="center" vertical="center" wrapText="1"/>
    </xf>
    <xf numFmtId="0" fontId="40" fillId="5" borderId="44" xfId="3" applyFont="1" applyFill="1" applyBorder="1" applyAlignment="1">
      <alignment horizontal="center" vertical="center" wrapText="1"/>
    </xf>
    <xf numFmtId="0" fontId="40" fillId="5" borderId="44" xfId="3" applyFont="1" applyFill="1" applyBorder="1" applyAlignment="1">
      <alignment horizontal="center" vertical="center"/>
    </xf>
    <xf numFmtId="0" fontId="41" fillId="5" borderId="44" xfId="3" applyFont="1" applyFill="1" applyBorder="1" applyAlignment="1">
      <alignment horizontal="center" vertical="center" wrapText="1"/>
    </xf>
    <xf numFmtId="49" fontId="40" fillId="5" borderId="43" xfId="3" applyNumberFormat="1" applyFont="1" applyFill="1" applyBorder="1" applyAlignment="1">
      <alignment vertical="center"/>
    </xf>
    <xf numFmtId="0" fontId="42" fillId="0" borderId="0" xfId="3" applyFont="1" applyAlignment="1">
      <alignment horizontal="center"/>
    </xf>
    <xf numFmtId="0" fontId="42" fillId="0" borderId="0" xfId="3" applyFont="1" applyAlignment="1">
      <alignment horizontal="right"/>
    </xf>
    <xf numFmtId="0" fontId="43" fillId="0" borderId="0" xfId="3" applyFont="1" applyAlignment="1">
      <alignment horizontal="left"/>
    </xf>
    <xf numFmtId="0" fontId="44" fillId="6" borderId="0" xfId="3" applyFont="1" applyFill="1" applyAlignment="1">
      <alignment horizontal="right"/>
    </xf>
    <xf numFmtId="0" fontId="45" fillId="6" borderId="0" xfId="3" applyFont="1" applyFill="1"/>
    <xf numFmtId="0" fontId="46" fillId="6" borderId="0" xfId="3" applyFont="1" applyFill="1"/>
    <xf numFmtId="0" fontId="47" fillId="7" borderId="0" xfId="3" applyFont="1" applyFill="1" applyAlignment="1">
      <alignment horizontal="right" vertical="center" indent="2"/>
    </xf>
    <xf numFmtId="0" fontId="48" fillId="7" borderId="0" xfId="3" applyFont="1" applyFill="1"/>
    <xf numFmtId="0" fontId="47" fillId="7" borderId="0" xfId="3" applyFont="1" applyFill="1" applyAlignment="1">
      <alignment horizontal="left" vertical="center" indent="2"/>
    </xf>
    <xf numFmtId="0" fontId="21" fillId="0" borderId="0" xfId="2" applyFont="1" applyAlignment="1">
      <alignment vertical="center"/>
    </xf>
    <xf numFmtId="4" fontId="21" fillId="0" borderId="0" xfId="2" applyNumberFormat="1" applyFont="1" applyAlignment="1">
      <alignment vertical="center"/>
    </xf>
    <xf numFmtId="0" fontId="21" fillId="0" borderId="0" xfId="2" applyFont="1" applyAlignment="1">
      <alignment horizontal="left" vertical="center"/>
    </xf>
    <xf numFmtId="49" fontId="21" fillId="0" borderId="0" xfId="2" applyNumberFormat="1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49" fontId="24" fillId="0" borderId="0" xfId="2" applyNumberFormat="1" applyFont="1" applyAlignment="1">
      <alignment horizontal="left" vertical="center" wrapText="1"/>
    </xf>
    <xf numFmtId="49" fontId="21" fillId="0" borderId="0" xfId="2" applyNumberFormat="1" applyFont="1" applyAlignment="1">
      <alignment horizontal="left" vertical="center" wrapText="1"/>
    </xf>
    <xf numFmtId="0" fontId="24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32" fillId="0" borderId="43" xfId="2" applyFont="1" applyBorder="1" applyAlignment="1">
      <alignment wrapText="1"/>
    </xf>
    <xf numFmtId="0" fontId="32" fillId="0" borderId="44" xfId="2" applyFont="1" applyBorder="1" applyAlignment="1">
      <alignment wrapText="1"/>
    </xf>
    <xf numFmtId="0" fontId="32" fillId="0" borderId="45" xfId="2" applyFont="1" applyBorder="1" applyAlignment="1">
      <alignment wrapText="1"/>
    </xf>
    <xf numFmtId="0" fontId="32" fillId="0" borderId="46" xfId="2" applyFont="1" applyBorder="1" applyAlignment="1">
      <alignment wrapText="1"/>
    </xf>
    <xf numFmtId="0" fontId="31" fillId="0" borderId="43" xfId="3" applyFont="1" applyBorder="1" applyAlignment="1">
      <alignment horizontal="center" wrapText="1"/>
    </xf>
    <xf numFmtId="167" fontId="31" fillId="5" borderId="43" xfId="3" applyNumberFormat="1" applyFont="1" applyFill="1" applyBorder="1" applyAlignment="1">
      <alignment horizontal="right" wrapText="1"/>
    </xf>
    <xf numFmtId="4" fontId="31" fillId="5" borderId="43" xfId="3" applyNumberFormat="1" applyFont="1" applyFill="1" applyBorder="1" applyAlignment="1">
      <alignment horizontal="right" wrapText="1"/>
    </xf>
    <xf numFmtId="0" fontId="40" fillId="5" borderId="43" xfId="3" applyFont="1" applyFill="1" applyBorder="1" applyAlignment="1">
      <alignment horizontal="center" wrapText="1"/>
    </xf>
    <xf numFmtId="0" fontId="49" fillId="0" borderId="0" xfId="3" applyFont="1" applyAlignment="1">
      <alignment horizontal="left" indent="1"/>
    </xf>
    <xf numFmtId="0" fontId="43" fillId="0" borderId="0" xfId="3" applyFont="1" applyAlignment="1">
      <alignment horizontal="left" indent="1"/>
    </xf>
    <xf numFmtId="4" fontId="28" fillId="0" borderId="44" xfId="3" applyNumberFormat="1" applyFont="1" applyBorder="1" applyAlignment="1">
      <alignment horizontal="right" vertical="center"/>
    </xf>
    <xf numFmtId="4" fontId="28" fillId="0" borderId="45" xfId="3" applyNumberFormat="1" applyFont="1" applyBorder="1" applyAlignment="1">
      <alignment horizontal="right" vertical="center"/>
    </xf>
    <xf numFmtId="0" fontId="28" fillId="0" borderId="45" xfId="3" applyFont="1" applyBorder="1" applyAlignment="1">
      <alignment horizontal="center" vertical="center"/>
    </xf>
    <xf numFmtId="0" fontId="30" fillId="0" borderId="46" xfId="3" applyFont="1" applyBorder="1" applyAlignment="1">
      <alignment vertical="center"/>
    </xf>
    <xf numFmtId="49" fontId="30" fillId="0" borderId="43" xfId="3" applyNumberFormat="1" applyFont="1" applyBorder="1" applyAlignment="1">
      <alignment horizontal="left" vertical="center"/>
    </xf>
    <xf numFmtId="0" fontId="28" fillId="0" borderId="43" xfId="3" applyFont="1" applyBorder="1" applyAlignment="1">
      <alignment horizontal="center" vertical="center"/>
    </xf>
    <xf numFmtId="4" fontId="32" fillId="0" borderId="44" xfId="3" applyNumberFormat="1" applyFont="1" applyBorder="1" applyAlignment="1">
      <alignment horizontal="right" vertical="center"/>
    </xf>
    <xf numFmtId="4" fontId="32" fillId="0" borderId="45" xfId="3" applyNumberFormat="1" applyFont="1" applyBorder="1" applyAlignment="1">
      <alignment horizontal="right" vertical="center"/>
    </xf>
    <xf numFmtId="0" fontId="32" fillId="0" borderId="45" xfId="3" applyFont="1" applyBorder="1" applyAlignment="1">
      <alignment horizontal="center" vertical="center"/>
    </xf>
    <xf numFmtId="0" fontId="34" fillId="0" borderId="46" xfId="3" applyFont="1" applyBorder="1" applyAlignment="1">
      <alignment vertical="center"/>
    </xf>
    <xf numFmtId="49" fontId="34" fillId="0" borderId="43" xfId="3" applyNumberFormat="1" applyFont="1" applyBorder="1" applyAlignment="1">
      <alignment horizontal="left" vertical="center"/>
    </xf>
    <xf numFmtId="0" fontId="32" fillId="0" borderId="43" xfId="3" applyFont="1" applyBorder="1" applyAlignment="1">
      <alignment horizontal="center" vertical="center"/>
    </xf>
    <xf numFmtId="4" fontId="31" fillId="0" borderId="44" xfId="3" applyNumberFormat="1" applyFont="1" applyBorder="1" applyAlignment="1">
      <alignment horizontal="right" vertical="center"/>
    </xf>
    <xf numFmtId="1" fontId="33" fillId="0" borderId="43" xfId="2" applyNumberFormat="1" applyFont="1" applyBorder="1" applyAlignment="1">
      <alignment vertical="center" wrapText="1"/>
    </xf>
    <xf numFmtId="49" fontId="33" fillId="0" borderId="46" xfId="2" applyNumberFormat="1" applyFont="1" applyBorder="1" applyAlignment="1">
      <alignment horizontal="left" vertical="center" wrapText="1"/>
    </xf>
    <xf numFmtId="0" fontId="33" fillId="0" borderId="43" xfId="4" applyFont="1" applyBorder="1" applyAlignment="1">
      <alignment horizontal="left" vertical="center" wrapText="1"/>
    </xf>
    <xf numFmtId="49" fontId="31" fillId="0" borderId="45" xfId="3" applyNumberFormat="1" applyFont="1" applyBorder="1" applyAlignment="1">
      <alignment horizontal="left" vertical="center" wrapText="1"/>
    </xf>
    <xf numFmtId="4" fontId="33" fillId="0" borderId="44" xfId="2" applyNumberFormat="1" applyFont="1" applyBorder="1" applyAlignment="1">
      <alignment vertical="center" wrapText="1"/>
    </xf>
    <xf numFmtId="4" fontId="33" fillId="0" borderId="45" xfId="2" applyNumberFormat="1" applyFont="1" applyBorder="1" applyAlignment="1">
      <alignment vertical="center" wrapText="1"/>
    </xf>
    <xf numFmtId="0" fontId="33" fillId="0" borderId="45" xfId="2" applyFont="1" applyBorder="1" applyAlignment="1" applyProtection="1">
      <alignment horizontal="center" vertical="center" wrapText="1"/>
      <protection locked="0"/>
    </xf>
    <xf numFmtId="0" fontId="33" fillId="0" borderId="46" xfId="2" applyFont="1" applyBorder="1" applyAlignment="1">
      <alignment vertical="center" wrapText="1"/>
    </xf>
    <xf numFmtId="49" fontId="33" fillId="0" borderId="44" xfId="2" applyNumberFormat="1" applyFont="1" applyBorder="1" applyAlignment="1">
      <alignment horizontal="center" vertical="center" wrapText="1"/>
    </xf>
    <xf numFmtId="49" fontId="33" fillId="0" borderId="45" xfId="2" applyNumberFormat="1" applyFont="1" applyBorder="1" applyAlignment="1">
      <alignment horizontal="center" vertical="center" wrapText="1"/>
    </xf>
    <xf numFmtId="0" fontId="33" fillId="0" borderId="46" xfId="2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/>
    </xf>
    <xf numFmtId="49" fontId="0" fillId="0" borderId="45" xfId="0" applyNumberFormat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49" fontId="0" fillId="2" borderId="45" xfId="0" applyNumberFormat="1" applyFill="1" applyBorder="1" applyAlignment="1">
      <alignment vertical="center"/>
    </xf>
    <xf numFmtId="0" fontId="0" fillId="4" borderId="43" xfId="0" applyFill="1" applyBorder="1"/>
    <xf numFmtId="49" fontId="0" fillId="4" borderId="43" xfId="0" applyNumberFormat="1" applyFill="1" applyBorder="1"/>
    <xf numFmtId="0" fontId="0" fillId="4" borderId="43" xfId="0" applyFill="1" applyBorder="1" applyAlignment="1">
      <alignment horizontal="center"/>
    </xf>
    <xf numFmtId="0" fontId="0" fillId="4" borderId="46" xfId="0" applyFill="1" applyBorder="1"/>
    <xf numFmtId="0" fontId="0" fillId="4" borderId="43" xfId="0" applyFill="1" applyBorder="1" applyAlignment="1">
      <alignment wrapText="1"/>
    </xf>
    <xf numFmtId="0" fontId="5" fillId="2" borderId="50" xfId="0" applyFont="1" applyFill="1" applyBorder="1" applyAlignment="1">
      <alignment vertical="top"/>
    </xf>
    <xf numFmtId="49" fontId="5" fillId="2" borderId="51" xfId="0" applyNumberFormat="1" applyFont="1" applyFill="1" applyBorder="1" applyAlignment="1">
      <alignment vertical="top"/>
    </xf>
    <xf numFmtId="49" fontId="5" fillId="2" borderId="51" xfId="0" applyNumberFormat="1" applyFont="1" applyFill="1" applyBorder="1" applyAlignment="1">
      <alignment horizontal="left" vertical="top" wrapText="1"/>
    </xf>
    <xf numFmtId="0" fontId="5" fillId="2" borderId="51" xfId="0" applyFont="1" applyFill="1" applyBorder="1" applyAlignment="1">
      <alignment horizontal="center" vertical="top" shrinkToFit="1"/>
    </xf>
    <xf numFmtId="164" fontId="5" fillId="2" borderId="51" xfId="0" applyNumberFormat="1" applyFont="1" applyFill="1" applyBorder="1" applyAlignment="1">
      <alignment vertical="top" shrinkToFit="1"/>
    </xf>
    <xf numFmtId="4" fontId="5" fillId="2" borderId="51" xfId="0" applyNumberFormat="1" applyFont="1" applyFill="1" applyBorder="1" applyAlignment="1">
      <alignment vertical="top" shrinkToFit="1"/>
    </xf>
    <xf numFmtId="4" fontId="5" fillId="2" borderId="52" xfId="0" applyNumberFormat="1" applyFont="1" applyFill="1" applyBorder="1" applyAlignment="1">
      <alignment vertical="top" shrinkToFit="1"/>
    </xf>
    <xf numFmtId="0" fontId="16" fillId="0" borderId="53" xfId="0" applyFont="1" applyBorder="1" applyAlignment="1">
      <alignment vertical="top"/>
    </xf>
    <xf numFmtId="49" fontId="16" fillId="0" borderId="54" xfId="0" applyNumberFormat="1" applyFont="1" applyBorder="1" applyAlignment="1">
      <alignment vertical="top"/>
    </xf>
    <xf numFmtId="49" fontId="16" fillId="0" borderId="54" xfId="0" applyNumberFormat="1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top" shrinkToFit="1"/>
    </xf>
    <xf numFmtId="164" fontId="16" fillId="0" borderId="54" xfId="0" applyNumberFormat="1" applyFont="1" applyBorder="1" applyAlignment="1">
      <alignment vertical="top" shrinkToFit="1"/>
    </xf>
    <xf numFmtId="4" fontId="16" fillId="3" borderId="54" xfId="0" applyNumberFormat="1" applyFont="1" applyFill="1" applyBorder="1" applyAlignment="1" applyProtection="1">
      <alignment vertical="top" shrinkToFit="1"/>
      <protection locked="0"/>
    </xf>
    <xf numFmtId="4" fontId="16" fillId="0" borderId="55" xfId="0" applyNumberFormat="1" applyFont="1" applyBorder="1" applyAlignment="1">
      <alignment vertical="top" shrinkToFit="1"/>
    </xf>
    <xf numFmtId="0" fontId="50" fillId="0" borderId="0" xfId="0" applyFont="1"/>
    <xf numFmtId="4" fontId="16" fillId="0" borderId="0" xfId="0" applyNumberFormat="1" applyFont="1"/>
    <xf numFmtId="168" fontId="16" fillId="0" borderId="54" xfId="0" applyNumberFormat="1" applyFont="1" applyBorder="1" applyAlignment="1">
      <alignment horizontal="right" vertical="top" indent="1" shrinkToFit="1"/>
    </xf>
    <xf numFmtId="49" fontId="16" fillId="0" borderId="56" xfId="0" applyNumberFormat="1" applyFont="1" applyBorder="1" applyAlignment="1">
      <alignment vertical="top"/>
    </xf>
    <xf numFmtId="49" fontId="16" fillId="0" borderId="56" xfId="0" applyNumberFormat="1" applyFont="1" applyBorder="1" applyAlignment="1">
      <alignment horizontal="left" vertical="top" wrapText="1"/>
    </xf>
    <xf numFmtId="0" fontId="16" fillId="0" borderId="56" xfId="0" applyFont="1" applyBorder="1" applyAlignment="1">
      <alignment horizontal="center" vertical="top" shrinkToFit="1"/>
    </xf>
    <xf numFmtId="164" fontId="16" fillId="0" borderId="56" xfId="0" applyNumberFormat="1" applyFont="1" applyBorder="1" applyAlignment="1">
      <alignment vertical="top" shrinkToFit="1"/>
    </xf>
    <xf numFmtId="4" fontId="16" fillId="3" borderId="56" xfId="0" applyNumberFormat="1" applyFont="1" applyFill="1" applyBorder="1" applyAlignment="1" applyProtection="1">
      <alignment vertical="top" shrinkToFit="1"/>
      <protection locked="0"/>
    </xf>
    <xf numFmtId="4" fontId="16" fillId="0" borderId="57" xfId="0" applyNumberFormat="1" applyFont="1" applyBorder="1" applyAlignment="1">
      <alignment vertical="top" shrinkToFit="1"/>
    </xf>
    <xf numFmtId="0" fontId="5" fillId="2" borderId="46" xfId="0" applyFont="1" applyFill="1" applyBorder="1" applyAlignment="1">
      <alignment vertical="top"/>
    </xf>
    <xf numFmtId="49" fontId="5" fillId="2" borderId="45" xfId="0" applyNumberFormat="1" applyFont="1" applyFill="1" applyBorder="1" applyAlignment="1">
      <alignment vertical="top"/>
    </xf>
    <xf numFmtId="49" fontId="5" fillId="2" borderId="45" xfId="0" applyNumberFormat="1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center" vertical="top"/>
    </xf>
    <xf numFmtId="0" fontId="5" fillId="2" borderId="45" xfId="0" applyFont="1" applyFill="1" applyBorder="1" applyAlignment="1">
      <alignment vertical="top"/>
    </xf>
    <xf numFmtId="4" fontId="5" fillId="2" borderId="44" xfId="0" applyNumberFormat="1" applyFont="1" applyFill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49" fontId="34" fillId="5" borderId="43" xfId="3" applyNumberFormat="1" applyFont="1" applyFill="1" applyBorder="1" applyAlignment="1">
      <alignment horizontal="left" wrapText="1"/>
    </xf>
    <xf numFmtId="0" fontId="32" fillId="0" borderId="43" xfId="2" applyFont="1" applyBorder="1" applyAlignment="1">
      <alignment wrapText="1"/>
    </xf>
    <xf numFmtId="0" fontId="34" fillId="5" borderId="46" xfId="3" applyFont="1" applyFill="1" applyBorder="1" applyAlignment="1">
      <alignment wrapText="1"/>
    </xf>
    <xf numFmtId="0" fontId="32" fillId="0" borderId="45" xfId="2" applyFont="1" applyBorder="1" applyAlignment="1">
      <alignment wrapText="1"/>
    </xf>
    <xf numFmtId="0" fontId="32" fillId="0" borderId="44" xfId="2" applyFont="1" applyBorder="1" applyAlignment="1">
      <alignment wrapText="1"/>
    </xf>
    <xf numFmtId="0" fontId="32" fillId="0" borderId="43" xfId="3" applyFont="1" applyBorder="1" applyAlignment="1">
      <alignment horizontal="center" wrapText="1"/>
    </xf>
    <xf numFmtId="49" fontId="40" fillId="5" borderId="43" xfId="3" applyNumberFormat="1" applyFont="1" applyFill="1" applyBorder="1"/>
    <xf numFmtId="0" fontId="32" fillId="0" borderId="43" xfId="2" applyFont="1" applyBorder="1"/>
    <xf numFmtId="0" fontId="40" fillId="5" borderId="43" xfId="3" applyFont="1" applyFill="1" applyBorder="1" applyAlignment="1">
      <alignment horizontal="left"/>
    </xf>
    <xf numFmtId="0" fontId="31" fillId="0" borderId="43" xfId="3" applyFont="1" applyBorder="1" applyAlignment="1">
      <alignment horizontal="center" wrapText="1"/>
    </xf>
    <xf numFmtId="49" fontId="30" fillId="5" borderId="43" xfId="3" applyNumberFormat="1" applyFont="1" applyFill="1" applyBorder="1" applyAlignment="1">
      <alignment horizontal="left" wrapText="1"/>
    </xf>
    <xf numFmtId="0" fontId="28" fillId="0" borderId="43" xfId="2" applyFont="1" applyBorder="1" applyAlignment="1">
      <alignment wrapText="1"/>
    </xf>
    <xf numFmtId="0" fontId="30" fillId="5" borderId="46" xfId="3" applyFont="1" applyFill="1" applyBorder="1" applyAlignment="1">
      <alignment wrapText="1"/>
    </xf>
    <xf numFmtId="0" fontId="28" fillId="0" borderId="45" xfId="2" applyFont="1" applyBorder="1" applyAlignment="1">
      <alignment wrapText="1"/>
    </xf>
    <xf numFmtId="0" fontId="28" fillId="0" borderId="44" xfId="2" applyFont="1" applyBorder="1" applyAlignment="1">
      <alignment wrapText="1"/>
    </xf>
    <xf numFmtId="166" fontId="29" fillId="5" borderId="49" xfId="3" applyNumberFormat="1" applyFont="1" applyFill="1" applyBorder="1" applyAlignment="1">
      <alignment horizontal="right" wrapText="1"/>
    </xf>
    <xf numFmtId="166" fontId="28" fillId="0" borderId="48" xfId="2" applyNumberFormat="1" applyFont="1" applyBorder="1" applyAlignment="1">
      <alignment horizontal="right" wrapText="1"/>
    </xf>
    <xf numFmtId="166" fontId="28" fillId="0" borderId="47" xfId="2" applyNumberFormat="1" applyFont="1" applyBorder="1" applyAlignment="1">
      <alignment horizontal="right" wrapText="1"/>
    </xf>
    <xf numFmtId="167" fontId="31" fillId="5" borderId="43" xfId="3" applyNumberFormat="1" applyFont="1" applyFill="1" applyBorder="1" applyAlignment="1">
      <alignment horizontal="right" wrapText="1"/>
    </xf>
    <xf numFmtId="0" fontId="32" fillId="0" borderId="43" xfId="2" applyFont="1" applyBorder="1" applyAlignment="1">
      <alignment horizontal="right" wrapText="1"/>
    </xf>
    <xf numFmtId="0" fontId="33" fillId="0" borderId="46" xfId="2" applyFont="1" applyBorder="1" applyAlignment="1">
      <alignment vertical="center" wrapText="1"/>
    </xf>
    <xf numFmtId="0" fontId="33" fillId="0" borderId="45" xfId="2" applyFont="1" applyBorder="1" applyAlignment="1">
      <alignment vertical="center" wrapText="1"/>
    </xf>
    <xf numFmtId="0" fontId="32" fillId="0" borderId="44" xfId="2" applyFont="1" applyBorder="1" applyAlignment="1">
      <alignment vertical="center" wrapText="1"/>
    </xf>
    <xf numFmtId="1" fontId="35" fillId="0" borderId="46" xfId="2" applyNumberFormat="1" applyFont="1" applyBorder="1" applyAlignment="1">
      <alignment vertical="center" wrapText="1"/>
    </xf>
    <xf numFmtId="0" fontId="32" fillId="0" borderId="45" xfId="2" applyFont="1" applyBorder="1" applyAlignment="1">
      <alignment vertical="center" wrapText="1"/>
    </xf>
    <xf numFmtId="49" fontId="35" fillId="0" borderId="46" xfId="2" applyNumberFormat="1" applyFont="1" applyBorder="1" applyAlignment="1">
      <alignment horizontal="left" vertical="center" wrapText="1"/>
    </xf>
    <xf numFmtId="4" fontId="31" fillId="0" borderId="46" xfId="3" applyNumberFormat="1" applyFont="1" applyBorder="1" applyAlignment="1">
      <alignment horizontal="right" vertical="center" wrapText="1"/>
    </xf>
    <xf numFmtId="0" fontId="32" fillId="0" borderId="44" xfId="2" applyFont="1" applyBorder="1" applyAlignment="1">
      <alignment horizontal="right" vertical="center" wrapText="1"/>
    </xf>
    <xf numFmtId="4" fontId="31" fillId="0" borderId="46" xfId="3" applyNumberFormat="1" applyFont="1" applyBorder="1" applyAlignment="1">
      <alignment horizontal="right" vertical="center"/>
    </xf>
    <xf numFmtId="0" fontId="32" fillId="0" borderId="45" xfId="2" applyFont="1" applyBorder="1" applyAlignment="1">
      <alignment horizontal="right" vertical="center"/>
    </xf>
    <xf numFmtId="0" fontId="32" fillId="0" borderId="44" xfId="2" applyFont="1" applyBorder="1" applyAlignment="1">
      <alignment horizontal="right" vertical="center"/>
    </xf>
    <xf numFmtId="4" fontId="29" fillId="0" borderId="46" xfId="3" applyNumberFormat="1" applyFont="1" applyBorder="1" applyAlignment="1">
      <alignment horizontal="right" vertical="center"/>
    </xf>
    <xf numFmtId="0" fontId="28" fillId="0" borderId="45" xfId="2" applyFont="1" applyBorder="1" applyAlignment="1">
      <alignment horizontal="right" vertical="center"/>
    </xf>
    <xf numFmtId="0" fontId="28" fillId="0" borderId="44" xfId="2" applyFont="1" applyBorder="1" applyAlignment="1">
      <alignment horizontal="right" vertical="center"/>
    </xf>
    <xf numFmtId="0" fontId="35" fillId="0" borderId="46" xfId="4" applyFont="1" applyBorder="1" applyAlignment="1">
      <alignment horizontal="left" vertical="center" wrapText="1"/>
    </xf>
    <xf numFmtId="49" fontId="36" fillId="0" borderId="46" xfId="2" applyNumberFormat="1" applyFont="1" applyBorder="1" applyAlignment="1">
      <alignment horizontal="left" vertical="center" wrapText="1"/>
    </xf>
    <xf numFmtId="0" fontId="31" fillId="0" borderId="46" xfId="3" applyFont="1" applyBorder="1" applyAlignment="1">
      <alignment vertical="center" wrapText="1"/>
    </xf>
    <xf numFmtId="49" fontId="0" fillId="0" borderId="45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49" fontId="1" fillId="0" borderId="45" xfId="0" applyNumberFormat="1" applyFont="1" applyBorder="1" applyAlignment="1">
      <alignment vertical="center"/>
    </xf>
    <xf numFmtId="49" fontId="0" fillId="2" borderId="45" xfId="0" applyNumberForma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4" xfId="0" applyFill="1" applyBorder="1" applyAlignment="1">
      <alignment vertical="center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_PCS02022006_komplet" xfId="4" xr:uid="{00000000-0005-0000-0000-000003000000}"/>
    <cellStyle name="normální_POL.XLS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13%20-%20M&#283;&#345;en&#237;%20a%20regulace/UKB%20G%20-%20DVD%20-%20D%20126%20-%2013%20-%20V%20001%20-%2000_Vykaz%20vymer.xlsx?694CCDBA" TargetMode="External"/><Relationship Id="rId1" Type="http://schemas.openxmlformats.org/officeDocument/2006/relationships/externalLinkPath" Target="file:///\\694CCDBA\UKB%20G%20-%20DVD%20-%20D%20126%20-%2013%20-%20V%20001%20-%2000_Vykaz%20vy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VzorPolozky"/>
      <sheetName val="SO126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87"/>
  <sheetViews>
    <sheetView showGridLines="0" tabSelected="1" view="pageBreakPreview" topLeftCell="B1" zoomScaleNormal="100" zoomScaleSheetLayoutView="100" workbookViewId="0">
      <selection activeCell="D11" sqref="D11:G1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338" t="s">
        <v>39</v>
      </c>
      <c r="C1" s="339"/>
      <c r="D1" s="339"/>
      <c r="E1" s="339"/>
      <c r="F1" s="339"/>
      <c r="G1" s="339"/>
      <c r="H1" s="339"/>
      <c r="I1" s="339"/>
      <c r="J1" s="340"/>
    </row>
    <row r="2" spans="1:15" ht="36" customHeight="1">
      <c r="A2" s="2"/>
      <c r="B2" s="76" t="s">
        <v>22</v>
      </c>
      <c r="C2" s="77"/>
      <c r="D2" s="78" t="s">
        <v>41</v>
      </c>
      <c r="E2" s="347" t="s">
        <v>42</v>
      </c>
      <c r="F2" s="348"/>
      <c r="G2" s="348"/>
      <c r="H2" s="348"/>
      <c r="I2" s="348"/>
      <c r="J2" s="349"/>
      <c r="O2" s="1"/>
    </row>
    <row r="3" spans="1:15" ht="27" hidden="1" customHeight="1">
      <c r="A3" s="2"/>
      <c r="B3" s="79"/>
      <c r="C3" s="77"/>
      <c r="D3" s="80"/>
      <c r="E3" s="350"/>
      <c r="F3" s="351"/>
      <c r="G3" s="351"/>
      <c r="H3" s="351"/>
      <c r="I3" s="351"/>
      <c r="J3" s="352"/>
    </row>
    <row r="4" spans="1:15" ht="23.25" customHeight="1">
      <c r="A4" s="2"/>
      <c r="B4" s="81"/>
      <c r="C4" s="82"/>
      <c r="D4" s="83"/>
      <c r="E4" s="360"/>
      <c r="F4" s="360"/>
      <c r="G4" s="360"/>
      <c r="H4" s="360"/>
      <c r="I4" s="360"/>
      <c r="J4" s="361"/>
    </row>
    <row r="5" spans="1:15" ht="24" customHeight="1">
      <c r="A5" s="2"/>
      <c r="B5" s="31" t="s">
        <v>40</v>
      </c>
      <c r="D5" s="364"/>
      <c r="E5" s="365"/>
      <c r="F5" s="365"/>
      <c r="G5" s="365"/>
      <c r="H5" s="18" t="s">
        <v>38</v>
      </c>
      <c r="I5" s="22"/>
      <c r="J5" s="8"/>
    </row>
    <row r="6" spans="1:15" ht="15.75" customHeight="1">
      <c r="A6" s="2"/>
      <c r="B6" s="28"/>
      <c r="C6" s="55"/>
      <c r="D6" s="366"/>
      <c r="E6" s="367"/>
      <c r="F6" s="367"/>
      <c r="G6" s="367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368"/>
      <c r="F7" s="369"/>
      <c r="G7" s="369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354"/>
      <c r="E11" s="354"/>
      <c r="F11" s="354"/>
      <c r="G11" s="354"/>
      <c r="H11" s="18" t="s">
        <v>38</v>
      </c>
      <c r="I11" s="85"/>
      <c r="J11" s="8"/>
    </row>
    <row r="12" spans="1:15" ht="15.75" customHeight="1">
      <c r="A12" s="2"/>
      <c r="B12" s="28"/>
      <c r="C12" s="55"/>
      <c r="D12" s="359"/>
      <c r="E12" s="359"/>
      <c r="F12" s="359"/>
      <c r="G12" s="359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4"/>
      <c r="E13" s="362"/>
      <c r="F13" s="363"/>
      <c r="G13" s="363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353"/>
      <c r="F15" s="353"/>
      <c r="G15" s="355"/>
      <c r="H15" s="355"/>
      <c r="I15" s="355" t="s">
        <v>29</v>
      </c>
      <c r="J15" s="356"/>
    </row>
    <row r="16" spans="1:15" ht="23.25" customHeight="1">
      <c r="A16" s="138" t="s">
        <v>24</v>
      </c>
      <c r="B16" s="38" t="s">
        <v>24</v>
      </c>
      <c r="C16" s="62"/>
      <c r="D16" s="63"/>
      <c r="E16" s="344"/>
      <c r="F16" s="345"/>
      <c r="G16" s="344"/>
      <c r="H16" s="345"/>
      <c r="I16" s="344">
        <f>SUMIF(F63:F83,A16,I63:I83)+SUMIF(F63:F83,"PSU",I63:I83)</f>
        <v>0</v>
      </c>
      <c r="J16" s="346"/>
    </row>
    <row r="17" spans="1:10" ht="23.25" customHeight="1">
      <c r="A17" s="138" t="s">
        <v>25</v>
      </c>
      <c r="B17" s="38" t="s">
        <v>25</v>
      </c>
      <c r="C17" s="62"/>
      <c r="D17" s="63"/>
      <c r="E17" s="344"/>
      <c r="F17" s="345"/>
      <c r="G17" s="344"/>
      <c r="H17" s="345"/>
      <c r="I17" s="344">
        <f>SUMIF(F63:F83,A17,I63:I83)</f>
        <v>0</v>
      </c>
      <c r="J17" s="346"/>
    </row>
    <row r="18" spans="1:10" ht="23.25" customHeight="1">
      <c r="A18" s="138" t="s">
        <v>26</v>
      </c>
      <c r="B18" s="38" t="s">
        <v>26</v>
      </c>
      <c r="C18" s="62"/>
      <c r="D18" s="63"/>
      <c r="E18" s="344"/>
      <c r="F18" s="345"/>
      <c r="G18" s="344"/>
      <c r="H18" s="345"/>
      <c r="I18" s="344">
        <f>SUMIF(F63:F83,A18,I63:I83)</f>
        <v>0</v>
      </c>
      <c r="J18" s="346"/>
    </row>
    <row r="19" spans="1:10" ht="23.25" customHeight="1">
      <c r="A19" s="138" t="s">
        <v>111</v>
      </c>
      <c r="B19" s="38" t="s">
        <v>27</v>
      </c>
      <c r="C19" s="62"/>
      <c r="D19" s="63"/>
      <c r="E19" s="344"/>
      <c r="F19" s="345"/>
      <c r="G19" s="344"/>
      <c r="H19" s="345"/>
      <c r="I19" s="344">
        <f>SUMIF(F63:F83,A19,I63:I83)</f>
        <v>0</v>
      </c>
      <c r="J19" s="346"/>
    </row>
    <row r="20" spans="1:10" ht="23.25" customHeight="1">
      <c r="A20" s="138" t="s">
        <v>112</v>
      </c>
      <c r="B20" s="38" t="s">
        <v>28</v>
      </c>
      <c r="C20" s="62"/>
      <c r="D20" s="63"/>
      <c r="E20" s="344"/>
      <c r="F20" s="345"/>
      <c r="G20" s="344"/>
      <c r="H20" s="345"/>
      <c r="I20" s="344">
        <f>SUMIF(F63:F83,A20,I63:I83)</f>
        <v>0</v>
      </c>
      <c r="J20" s="346"/>
    </row>
    <row r="21" spans="1:10" ht="23.25" customHeight="1">
      <c r="A21" s="2"/>
      <c r="B21" s="48" t="s">
        <v>29</v>
      </c>
      <c r="C21" s="64"/>
      <c r="D21" s="65"/>
      <c r="E21" s="357"/>
      <c r="F21" s="358"/>
      <c r="G21" s="357"/>
      <c r="H21" s="358"/>
      <c r="I21" s="357">
        <f>SUM(I16:J20)</f>
        <v>0</v>
      </c>
      <c r="J21" s="375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373">
        <f>ZakladDPHSniVypocet</f>
        <v>0</v>
      </c>
      <c r="H23" s="374"/>
      <c r="I23" s="374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371">
        <f>IF(A24&gt;50, ROUNDUP(A23, 0), ROUNDDOWN(A23, 0))</f>
        <v>0</v>
      </c>
      <c r="H24" s="372"/>
      <c r="I24" s="372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373">
        <f>ZakladDPHZaklVypocet</f>
        <v>0</v>
      </c>
      <c r="H25" s="374"/>
      <c r="I25" s="374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341">
        <f>IF(A26&gt;50, ROUNDUP(A25, 0), ROUNDDOWN(A25, 0))</f>
        <v>0</v>
      </c>
      <c r="H26" s="342"/>
      <c r="I26" s="342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343">
        <f>CenaCelkem-(ZakladDPHSni+DPHSni+ZakladDPHZakl+DPHZakl)</f>
        <v>0</v>
      </c>
      <c r="H27" s="343"/>
      <c r="I27" s="343"/>
      <c r="J27" s="41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377">
        <f>ZakladDPHSniVypocet+ZakladDPHZaklVypocet</f>
        <v>0</v>
      </c>
      <c r="H28" s="377"/>
      <c r="I28" s="377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376">
        <f>IF(A29&gt;50, ROUNDUP(A27, 0), ROUNDDOWN(A27, 0))</f>
        <v>0</v>
      </c>
      <c r="H29" s="376"/>
      <c r="I29" s="376"/>
      <c r="J29" s="119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378"/>
      <c r="E34" s="379"/>
      <c r="G34" s="380"/>
      <c r="H34" s="381"/>
      <c r="I34" s="381"/>
      <c r="J34" s="25"/>
    </row>
    <row r="35" spans="1:10" ht="12.75" customHeight="1">
      <c r="A35" s="2"/>
      <c r="B35" s="2"/>
      <c r="D35" s="370" t="s">
        <v>2</v>
      </c>
      <c r="E35" s="370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382"/>
      <c r="D39" s="382"/>
      <c r="E39" s="382"/>
      <c r="F39" s="99">
        <f>'00 00 Naklady'!AE31+'SO 126 D.1.1.01.01 Pol'!AE267+'SO 126 D.1.1.01.02 Pol'!AE270+'SO 126 D.1.4.12 Pol'!AE12+'SO 126 D.1.4.13 Pol'!AE12</f>
        <v>0</v>
      </c>
      <c r="G39" s="100">
        <f>'00 00 Naklady'!AF31+'SO 126 D.1.1.01.01 Pol'!AF267+'SO 126 D.1.1.01.02 Pol'!AF270+'SO 126 D.1.4.12 Pol'!AF12+'SO 126 D.1.4.13 Pol'!AF12</f>
        <v>0</v>
      </c>
      <c r="H39" s="101">
        <f t="shared" ref="H39:H47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/>
      <c r="C40" s="383" t="s">
        <v>44</v>
      </c>
      <c r="D40" s="383"/>
      <c r="E40" s="383"/>
      <c r="F40" s="104">
        <f>'00 00 Naklady'!AE31</f>
        <v>0</v>
      </c>
      <c r="G40" s="105">
        <f>'00 00 Naklady'!AF31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45</v>
      </c>
      <c r="C41" s="382" t="s">
        <v>46</v>
      </c>
      <c r="D41" s="382"/>
      <c r="E41" s="382"/>
      <c r="F41" s="108">
        <f>'00 00 Naklady'!AE31</f>
        <v>0</v>
      </c>
      <c r="G41" s="101">
        <f>'00 00 Naklady'!AF31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>
      <c r="A42" s="88">
        <v>2</v>
      </c>
      <c r="B42" s="103"/>
      <c r="C42" s="383" t="s">
        <v>47</v>
      </c>
      <c r="D42" s="383"/>
      <c r="E42" s="383"/>
      <c r="F42" s="104"/>
      <c r="G42" s="105"/>
      <c r="H42" s="105">
        <f t="shared" si="1"/>
        <v>0</v>
      </c>
      <c r="I42" s="105"/>
      <c r="J42" s="106"/>
    </row>
    <row r="43" spans="1:10" ht="25.5" customHeight="1">
      <c r="A43" s="88">
        <v>2</v>
      </c>
      <c r="B43" s="103" t="s">
        <v>48</v>
      </c>
      <c r="C43" s="383" t="s">
        <v>49</v>
      </c>
      <c r="D43" s="383"/>
      <c r="E43" s="383"/>
      <c r="F43" s="104">
        <f>'SO 126 D.1.1.01.01 Pol'!AE267+'SO 126 D.1.1.01.02 Pol'!AE270+'SO 126 D.1.4.12 Pol'!AE12+'SO 126 D.1.4.13 Pol'!AE12</f>
        <v>0</v>
      </c>
      <c r="G43" s="105">
        <f>'SO 126 D.1.1.01.01 Pol'!AF267+'SO 126 D.1.1.01.02 Pol'!AF270+'SO 126 D.1.4.12 Pol'!AF12+'SO 126 D.1.4.13 Pol'!AF12</f>
        <v>0</v>
      </c>
      <c r="H43" s="105">
        <f t="shared" si="1"/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>
      <c r="A44" s="88">
        <v>3</v>
      </c>
      <c r="B44" s="107" t="s">
        <v>50</v>
      </c>
      <c r="C44" s="382" t="s">
        <v>51</v>
      </c>
      <c r="D44" s="382"/>
      <c r="E44" s="382"/>
      <c r="F44" s="108">
        <f>'SO 126 D.1.1.01.01 Pol'!AE267</f>
        <v>0</v>
      </c>
      <c r="G44" s="101">
        <f>'SO 126 D.1.1.01.01 Pol'!AF267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>
      <c r="A45" s="88">
        <v>3</v>
      </c>
      <c r="B45" s="107" t="s">
        <v>52</v>
      </c>
      <c r="C45" s="382" t="s">
        <v>53</v>
      </c>
      <c r="D45" s="382"/>
      <c r="E45" s="382"/>
      <c r="F45" s="108">
        <f>'SO 126 D.1.1.01.02 Pol'!AE270</f>
        <v>0</v>
      </c>
      <c r="G45" s="101">
        <f>'SO 126 D.1.1.01.02 Pol'!AF270</f>
        <v>0</v>
      </c>
      <c r="H45" s="101">
        <f t="shared" si="1"/>
        <v>0</v>
      </c>
      <c r="I45" s="101">
        <f>F45+G45+H45</f>
        <v>0</v>
      </c>
      <c r="J45" s="102" t="str">
        <f>IF(CenaCelkemVypocet=0,"",I45/CenaCelkemVypocet*100)</f>
        <v/>
      </c>
    </row>
    <row r="46" spans="1:10" ht="25.5" customHeight="1">
      <c r="A46" s="88">
        <v>3</v>
      </c>
      <c r="B46" s="107" t="s">
        <v>54</v>
      </c>
      <c r="C46" s="382" t="s">
        <v>55</v>
      </c>
      <c r="D46" s="382"/>
      <c r="E46" s="382"/>
      <c r="F46" s="108">
        <f>'SO 126 D.1.4.12 Pol'!AE12</f>
        <v>0</v>
      </c>
      <c r="G46" s="101">
        <f>'SO 126 D.1.4.12 Pol'!AF12</f>
        <v>0</v>
      </c>
      <c r="H46" s="101">
        <f t="shared" si="1"/>
        <v>0</v>
      </c>
      <c r="I46" s="101">
        <f>F46+G46+H46</f>
        <v>0</v>
      </c>
      <c r="J46" s="102" t="str">
        <f>IF(CenaCelkemVypocet=0,"",I46/CenaCelkemVypocet*100)</f>
        <v/>
      </c>
    </row>
    <row r="47" spans="1:10" ht="25.5" customHeight="1">
      <c r="A47" s="88">
        <v>3</v>
      </c>
      <c r="B47" s="107" t="s">
        <v>56</v>
      </c>
      <c r="C47" s="382" t="s">
        <v>57</v>
      </c>
      <c r="D47" s="382"/>
      <c r="E47" s="382"/>
      <c r="F47" s="108">
        <f>'SO 126 D.1.4.13 Pol'!AE12</f>
        <v>0</v>
      </c>
      <c r="G47" s="101">
        <f>'SO 126 D.1.4.13 Pol'!AF12</f>
        <v>0</v>
      </c>
      <c r="H47" s="101">
        <f t="shared" si="1"/>
        <v>0</v>
      </c>
      <c r="I47" s="101">
        <f>F47+G47+H47</f>
        <v>0</v>
      </c>
      <c r="J47" s="102" t="str">
        <f>IF(CenaCelkemVypocet=0,"",I47/CenaCelkemVypocet*100)</f>
        <v/>
      </c>
    </row>
    <row r="48" spans="1:10" ht="25.5" customHeight="1">
      <c r="A48" s="88"/>
      <c r="B48" s="384" t="s">
        <v>58</v>
      </c>
      <c r="C48" s="385"/>
      <c r="D48" s="385"/>
      <c r="E48" s="386"/>
      <c r="F48" s="109">
        <f>SUMIF(A39:A47,"=1",F39:F47)</f>
        <v>0</v>
      </c>
      <c r="G48" s="110">
        <f>SUMIF(A39:A47,"=1",G39:G47)</f>
        <v>0</v>
      </c>
      <c r="H48" s="110">
        <f>SUMIF(A39:A47,"=1",H39:H47)</f>
        <v>0</v>
      </c>
      <c r="I48" s="110">
        <f>SUMIF(A39:A47,"=1",I39:I47)</f>
        <v>0</v>
      </c>
      <c r="J48" s="111">
        <f>SUMIF(A39:A47,"=1",J39:J47)</f>
        <v>0</v>
      </c>
    </row>
    <row r="50" spans="1:10">
      <c r="A50" t="s">
        <v>60</v>
      </c>
      <c r="B50" t="s">
        <v>61</v>
      </c>
    </row>
    <row r="51" spans="1:10">
      <c r="A51" t="s">
        <v>62</v>
      </c>
      <c r="B51" t="s">
        <v>63</v>
      </c>
    </row>
    <row r="52" spans="1:10">
      <c r="A52" t="s">
        <v>64</v>
      </c>
      <c r="B52" t="s">
        <v>65</v>
      </c>
    </row>
    <row r="53" spans="1:10">
      <c r="A53" t="s">
        <v>62</v>
      </c>
      <c r="B53" t="s">
        <v>66</v>
      </c>
    </row>
    <row r="54" spans="1:10">
      <c r="A54" t="s">
        <v>64</v>
      </c>
      <c r="B54" t="s">
        <v>67</v>
      </c>
    </row>
    <row r="55" spans="1:10">
      <c r="A55" t="s">
        <v>64</v>
      </c>
      <c r="B55" t="s">
        <v>68</v>
      </c>
    </row>
    <row r="56" spans="1:10">
      <c r="A56" t="s">
        <v>64</v>
      </c>
      <c r="B56" t="s">
        <v>69</v>
      </c>
    </row>
    <row r="57" spans="1:10">
      <c r="A57" t="s">
        <v>64</v>
      </c>
      <c r="B57" t="s">
        <v>70</v>
      </c>
    </row>
    <row r="60" spans="1:10" ht="15.75">
      <c r="B60" s="120" t="s">
        <v>71</v>
      </c>
    </row>
    <row r="62" spans="1:10" ht="25.5" customHeight="1">
      <c r="A62" s="122"/>
      <c r="B62" s="125" t="s">
        <v>17</v>
      </c>
      <c r="C62" s="125" t="s">
        <v>5</v>
      </c>
      <c r="D62" s="126"/>
      <c r="E62" s="126"/>
      <c r="F62" s="127" t="s">
        <v>72</v>
      </c>
      <c r="G62" s="127"/>
      <c r="H62" s="127"/>
      <c r="I62" s="127" t="s">
        <v>29</v>
      </c>
      <c r="J62" s="127" t="s">
        <v>0</v>
      </c>
    </row>
    <row r="63" spans="1:10" ht="36.75" customHeight="1">
      <c r="A63" s="123"/>
      <c r="B63" s="128" t="s">
        <v>45</v>
      </c>
      <c r="C63" s="387" t="s">
        <v>73</v>
      </c>
      <c r="D63" s="388"/>
      <c r="E63" s="388"/>
      <c r="F63" s="134" t="s">
        <v>24</v>
      </c>
      <c r="G63" s="135"/>
      <c r="H63" s="135"/>
      <c r="I63" s="135">
        <f>'SO 126 D.1.1.01.01 Pol'!G8+'SO 126 D.1.1.01.02 Pol'!G8</f>
        <v>0</v>
      </c>
      <c r="J63" s="132" t="str">
        <f>IF(I84=0,"",I63/I84*100)</f>
        <v/>
      </c>
    </row>
    <row r="64" spans="1:10" ht="36.75" customHeight="1">
      <c r="A64" s="123"/>
      <c r="B64" s="128" t="s">
        <v>74</v>
      </c>
      <c r="C64" s="387" t="s">
        <v>75</v>
      </c>
      <c r="D64" s="388"/>
      <c r="E64" s="388"/>
      <c r="F64" s="134" t="s">
        <v>24</v>
      </c>
      <c r="G64" s="135"/>
      <c r="H64" s="135"/>
      <c r="I64" s="135">
        <f>'SO 126 D.1.1.01.01 Pol'!G27</f>
        <v>0</v>
      </c>
      <c r="J64" s="132" t="str">
        <f>IF(I84=0,"",I64/I84*100)</f>
        <v/>
      </c>
    </row>
    <row r="65" spans="1:10" ht="36.75" customHeight="1">
      <c r="A65" s="123"/>
      <c r="B65" s="128" t="s">
        <v>76</v>
      </c>
      <c r="C65" s="387" t="s">
        <v>77</v>
      </c>
      <c r="D65" s="388"/>
      <c r="E65" s="388"/>
      <c r="F65" s="134" t="s">
        <v>24</v>
      </c>
      <c r="G65" s="135"/>
      <c r="H65" s="135"/>
      <c r="I65" s="135">
        <f>'SO 126 D.1.1.01.02 Pol'!G27</f>
        <v>0</v>
      </c>
      <c r="J65" s="132" t="str">
        <f>IF(I84=0,"",I65/I84*100)</f>
        <v/>
      </c>
    </row>
    <row r="66" spans="1:10" ht="36.75" customHeight="1">
      <c r="A66" s="123"/>
      <c r="B66" s="128" t="s">
        <v>78</v>
      </c>
      <c r="C66" s="387" t="s">
        <v>79</v>
      </c>
      <c r="D66" s="388"/>
      <c r="E66" s="388"/>
      <c r="F66" s="134" t="s">
        <v>24</v>
      </c>
      <c r="G66" s="135"/>
      <c r="H66" s="135"/>
      <c r="I66" s="135">
        <f>'SO 126 D.1.1.01.01 Pol'!G45+'SO 126 D.1.1.01.02 Pol'!G56</f>
        <v>0</v>
      </c>
      <c r="J66" s="132" t="str">
        <f>IF(I84=0,"",I66/I84*100)</f>
        <v/>
      </c>
    </row>
    <row r="67" spans="1:10" ht="36.75" customHeight="1">
      <c r="A67" s="123"/>
      <c r="B67" s="128" t="s">
        <v>80</v>
      </c>
      <c r="C67" s="387" t="s">
        <v>81</v>
      </c>
      <c r="D67" s="388"/>
      <c r="E67" s="388"/>
      <c r="F67" s="134" t="s">
        <v>24</v>
      </c>
      <c r="G67" s="135"/>
      <c r="H67" s="135"/>
      <c r="I67" s="135">
        <f>'SO 126 D.1.1.01.01 Pol'!G56+'SO 126 D.1.1.01.02 Pol'!G70</f>
        <v>0</v>
      </c>
      <c r="J67" s="132" t="str">
        <f>IF(I84=0,"",I67/I84*100)</f>
        <v/>
      </c>
    </row>
    <row r="68" spans="1:10" ht="36.75" customHeight="1">
      <c r="A68" s="123"/>
      <c r="B68" s="128" t="s">
        <v>82</v>
      </c>
      <c r="C68" s="387" t="s">
        <v>83</v>
      </c>
      <c r="D68" s="388"/>
      <c r="E68" s="388"/>
      <c r="F68" s="134" t="s">
        <v>24</v>
      </c>
      <c r="G68" s="135"/>
      <c r="H68" s="135"/>
      <c r="I68" s="135">
        <f>'SO 126 D.1.1.01.01 Pol'!G62+'SO 126 D.1.1.01.02 Pol'!G76</f>
        <v>0</v>
      </c>
      <c r="J68" s="132" t="str">
        <f>IF(I84=0,"",I68/I84*100)</f>
        <v/>
      </c>
    </row>
    <row r="69" spans="1:10" ht="36.75" customHeight="1">
      <c r="A69" s="123"/>
      <c r="B69" s="128" t="s">
        <v>84</v>
      </c>
      <c r="C69" s="387" t="s">
        <v>85</v>
      </c>
      <c r="D69" s="388"/>
      <c r="E69" s="388"/>
      <c r="F69" s="134" t="s">
        <v>24</v>
      </c>
      <c r="G69" s="135"/>
      <c r="H69" s="135"/>
      <c r="I69" s="135">
        <f>'SO 126 D.1.1.01.01 Pol'!G85+'SO 126 D.1.1.01.02 Pol'!G101</f>
        <v>0</v>
      </c>
      <c r="J69" s="132" t="str">
        <f>IF(I84=0,"",I69/I84*100)</f>
        <v/>
      </c>
    </row>
    <row r="70" spans="1:10" ht="36.75" customHeight="1">
      <c r="A70" s="123"/>
      <c r="B70" s="128" t="s">
        <v>86</v>
      </c>
      <c r="C70" s="387" t="s">
        <v>87</v>
      </c>
      <c r="D70" s="388"/>
      <c r="E70" s="388"/>
      <c r="F70" s="134" t="s">
        <v>24</v>
      </c>
      <c r="G70" s="135"/>
      <c r="H70" s="135"/>
      <c r="I70" s="135">
        <f>'SO 126 D.1.1.01.01 Pol'!G121+'SO 126 D.1.1.01.02 Pol'!G146</f>
        <v>0</v>
      </c>
      <c r="J70" s="132" t="str">
        <f>IF(I84=0,"",I70/I84*100)</f>
        <v/>
      </c>
    </row>
    <row r="71" spans="1:10" ht="36.75" customHeight="1">
      <c r="A71" s="123"/>
      <c r="B71" s="128" t="s">
        <v>88</v>
      </c>
      <c r="C71" s="387" t="s">
        <v>89</v>
      </c>
      <c r="D71" s="388"/>
      <c r="E71" s="388"/>
      <c r="F71" s="134" t="s">
        <v>25</v>
      </c>
      <c r="G71" s="135"/>
      <c r="H71" s="135"/>
      <c r="I71" s="135">
        <f>'SO 126 D.1.1.01.01 Pol'!G128+'SO 126 D.1.1.01.02 Pol'!G153</f>
        <v>0</v>
      </c>
      <c r="J71" s="132" t="str">
        <f>IF(I84=0,"",I71/I84*100)</f>
        <v/>
      </c>
    </row>
    <row r="72" spans="1:10" ht="36.75" customHeight="1">
      <c r="A72" s="123"/>
      <c r="B72" s="128" t="s">
        <v>90</v>
      </c>
      <c r="C72" s="387" t="s">
        <v>91</v>
      </c>
      <c r="D72" s="388"/>
      <c r="E72" s="388"/>
      <c r="F72" s="134" t="s">
        <v>25</v>
      </c>
      <c r="G72" s="135"/>
      <c r="H72" s="135"/>
      <c r="I72" s="135">
        <f>'SO 126 D.1.1.01.01 Pol'!G158+'SO 126 D.1.1.01.02 Pol'!G174</f>
        <v>0</v>
      </c>
      <c r="J72" s="132" t="str">
        <f>IF(I84=0,"",I72/I84*100)</f>
        <v/>
      </c>
    </row>
    <row r="73" spans="1:10" ht="36.75" customHeight="1">
      <c r="A73" s="123"/>
      <c r="B73" s="128" t="s">
        <v>92</v>
      </c>
      <c r="C73" s="387" t="s">
        <v>93</v>
      </c>
      <c r="D73" s="388"/>
      <c r="E73" s="388"/>
      <c r="F73" s="134" t="s">
        <v>25</v>
      </c>
      <c r="G73" s="135"/>
      <c r="H73" s="135"/>
      <c r="I73" s="135">
        <f>'SO 126 D.1.1.01.01 Pol'!G161</f>
        <v>0</v>
      </c>
      <c r="J73" s="132" t="str">
        <f>IF(I84=0,"",I73/I84*100)</f>
        <v/>
      </c>
    </row>
    <row r="74" spans="1:10" ht="36.75" customHeight="1">
      <c r="A74" s="123"/>
      <c r="B74" s="128" t="s">
        <v>94</v>
      </c>
      <c r="C74" s="387" t="s">
        <v>95</v>
      </c>
      <c r="D74" s="388"/>
      <c r="E74" s="388"/>
      <c r="F74" s="134" t="s">
        <v>25</v>
      </c>
      <c r="G74" s="135"/>
      <c r="H74" s="135"/>
      <c r="I74" s="135">
        <f>'SO 126 D.1.1.01.01 Pol'!G164+'SO 126 D.1.1.01.02 Pol'!G177</f>
        <v>0</v>
      </c>
      <c r="J74" s="132" t="str">
        <f>IF(I84=0,"",I74/I84*100)</f>
        <v/>
      </c>
    </row>
    <row r="75" spans="1:10" ht="36.75" customHeight="1">
      <c r="A75" s="123"/>
      <c r="B75" s="128" t="s">
        <v>96</v>
      </c>
      <c r="C75" s="387" t="s">
        <v>97</v>
      </c>
      <c r="D75" s="388"/>
      <c r="E75" s="388"/>
      <c r="F75" s="134" t="s">
        <v>25</v>
      </c>
      <c r="G75" s="135"/>
      <c r="H75" s="135"/>
      <c r="I75" s="135">
        <f>'SO 126 D.1.1.01.01 Pol'!G172+'SO 126 D.1.1.01.02 Pol'!G189</f>
        <v>0</v>
      </c>
      <c r="J75" s="132" t="str">
        <f>IF(I84=0,"",I75/I84*100)</f>
        <v/>
      </c>
    </row>
    <row r="76" spans="1:10" ht="36.75" customHeight="1">
      <c r="A76" s="123"/>
      <c r="B76" s="128" t="s">
        <v>98</v>
      </c>
      <c r="C76" s="387" t="s">
        <v>99</v>
      </c>
      <c r="D76" s="388"/>
      <c r="E76" s="388"/>
      <c r="F76" s="134" t="s">
        <v>25</v>
      </c>
      <c r="G76" s="135"/>
      <c r="H76" s="135"/>
      <c r="I76" s="135">
        <f>'SO 126 D.1.1.01.01 Pol'!G190+'SO 126 D.1.1.01.02 Pol'!G208</f>
        <v>0</v>
      </c>
      <c r="J76" s="132" t="str">
        <f>IF(I84=0,"",I76/I84*100)</f>
        <v/>
      </c>
    </row>
    <row r="77" spans="1:10" ht="36.75" customHeight="1">
      <c r="A77" s="123"/>
      <c r="B77" s="128" t="s">
        <v>100</v>
      </c>
      <c r="C77" s="387" t="s">
        <v>101</v>
      </c>
      <c r="D77" s="388"/>
      <c r="E77" s="388"/>
      <c r="F77" s="134" t="s">
        <v>25</v>
      </c>
      <c r="G77" s="135"/>
      <c r="H77" s="135"/>
      <c r="I77" s="135">
        <f>'SO 126 D.1.1.01.01 Pol'!G203+'SO 126 D.1.1.01.02 Pol'!G214</f>
        <v>0</v>
      </c>
      <c r="J77" s="132" t="str">
        <f>IF(I84=0,"",I77/I84*100)</f>
        <v/>
      </c>
    </row>
    <row r="78" spans="1:10" ht="36.75" customHeight="1">
      <c r="A78" s="123"/>
      <c r="B78" s="128" t="s">
        <v>102</v>
      </c>
      <c r="C78" s="387" t="s">
        <v>103</v>
      </c>
      <c r="D78" s="388"/>
      <c r="E78" s="388"/>
      <c r="F78" s="134" t="s">
        <v>26</v>
      </c>
      <c r="G78" s="135"/>
      <c r="H78" s="135"/>
      <c r="I78" s="135">
        <f>'SO 126 D.1.1.01.01 Pol'!G218+'SO 126 D.1.1.01.02 Pol'!G221</f>
        <v>0</v>
      </c>
      <c r="J78" s="132" t="str">
        <f>IF(I84=0,"",I78/I84*100)</f>
        <v/>
      </c>
    </row>
    <row r="79" spans="1:10" ht="36.75" customHeight="1">
      <c r="A79" s="123"/>
      <c r="B79" s="128" t="s">
        <v>104</v>
      </c>
      <c r="C79" s="387" t="s">
        <v>105</v>
      </c>
      <c r="D79" s="388"/>
      <c r="E79" s="388"/>
      <c r="F79" s="134" t="s">
        <v>26</v>
      </c>
      <c r="G79" s="135"/>
      <c r="H79" s="135"/>
      <c r="I79" s="135">
        <f>'SO 126 D.1.4.12 Pol'!G8</f>
        <v>0</v>
      </c>
      <c r="J79" s="132" t="str">
        <f>IF(I84=0,"",I79/I84*100)</f>
        <v/>
      </c>
    </row>
    <row r="80" spans="1:10" ht="36.75" customHeight="1">
      <c r="A80" s="123"/>
      <c r="B80" s="128" t="s">
        <v>106</v>
      </c>
      <c r="C80" s="387" t="s">
        <v>107</v>
      </c>
      <c r="D80" s="388"/>
      <c r="E80" s="388"/>
      <c r="F80" s="134" t="s">
        <v>26</v>
      </c>
      <c r="G80" s="135"/>
      <c r="H80" s="135"/>
      <c r="I80" s="135">
        <f>'SO 126 D.1.4.13 Pol'!G8</f>
        <v>0</v>
      </c>
      <c r="J80" s="132" t="str">
        <f>IF(I84=0,"",I80/I84*100)</f>
        <v/>
      </c>
    </row>
    <row r="81" spans="1:10" ht="36.75" customHeight="1">
      <c r="A81" s="123"/>
      <c r="B81" s="128" t="s">
        <v>108</v>
      </c>
      <c r="C81" s="387" t="s">
        <v>109</v>
      </c>
      <c r="D81" s="388"/>
      <c r="E81" s="388"/>
      <c r="F81" s="134" t="s">
        <v>110</v>
      </c>
      <c r="G81" s="135"/>
      <c r="H81" s="135"/>
      <c r="I81" s="135">
        <f>'SO 126 D.1.1.01.01 Pol'!G223+'SO 126 D.1.1.01.02 Pol'!G226</f>
        <v>0</v>
      </c>
      <c r="J81" s="132" t="str">
        <f>IF(I84=0,"",I81/I84*100)</f>
        <v/>
      </c>
    </row>
    <row r="82" spans="1:10" ht="36.75" customHeight="1">
      <c r="A82" s="123"/>
      <c r="B82" s="128" t="s">
        <v>111</v>
      </c>
      <c r="C82" s="387" t="s">
        <v>27</v>
      </c>
      <c r="D82" s="388"/>
      <c r="E82" s="388"/>
      <c r="F82" s="134" t="s">
        <v>111</v>
      </c>
      <c r="G82" s="135"/>
      <c r="H82" s="135"/>
      <c r="I82" s="135">
        <f>'00 00 Naklady'!G8</f>
        <v>0</v>
      </c>
      <c r="J82" s="132" t="str">
        <f>IF(I84=0,"",I82/I84*100)</f>
        <v/>
      </c>
    </row>
    <row r="83" spans="1:10" ht="36.75" customHeight="1">
      <c r="A83" s="123"/>
      <c r="B83" s="128" t="s">
        <v>112</v>
      </c>
      <c r="C83" s="387" t="s">
        <v>28</v>
      </c>
      <c r="D83" s="388"/>
      <c r="E83" s="388"/>
      <c r="F83" s="134" t="s">
        <v>112</v>
      </c>
      <c r="G83" s="135"/>
      <c r="H83" s="135"/>
      <c r="I83" s="135">
        <f>'00 00 Naklady'!G20</f>
        <v>0</v>
      </c>
      <c r="J83" s="132" t="str">
        <f>IF(I84=0,"",I83/I84*100)</f>
        <v/>
      </c>
    </row>
    <row r="84" spans="1:10" ht="25.5" customHeight="1">
      <c r="A84" s="124"/>
      <c r="B84" s="129" t="s">
        <v>1</v>
      </c>
      <c r="C84" s="130"/>
      <c r="D84" s="131"/>
      <c r="E84" s="131"/>
      <c r="F84" s="136"/>
      <c r="G84" s="137"/>
      <c r="H84" s="137"/>
      <c r="I84" s="137">
        <f>SUM(I63:I83)</f>
        <v>0</v>
      </c>
      <c r="J84" s="133">
        <f>SUM(J63:J83)</f>
        <v>0</v>
      </c>
    </row>
    <row r="85" spans="1:10">
      <c r="F85" s="86"/>
      <c r="G85" s="86"/>
      <c r="H85" s="86"/>
      <c r="I85" s="86"/>
      <c r="J85" s="87"/>
    </row>
    <row r="86" spans="1:10">
      <c r="F86" s="86"/>
      <c r="G86" s="86"/>
      <c r="H86" s="86"/>
      <c r="I86" s="86"/>
      <c r="J86" s="87"/>
    </row>
    <row r="87" spans="1:10">
      <c r="F87" s="86"/>
      <c r="G87" s="86"/>
      <c r="H87" s="86"/>
      <c r="I87" s="86"/>
      <c r="J87" s="87"/>
    </row>
  </sheetData>
  <sheetProtection password="DE3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3:E83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389" t="s">
        <v>6</v>
      </c>
      <c r="B1" s="389"/>
      <c r="C1" s="390"/>
      <c r="D1" s="389"/>
      <c r="E1" s="389"/>
      <c r="F1" s="389"/>
      <c r="G1" s="389"/>
    </row>
    <row r="2" spans="1:7" ht="24.95" customHeight="1">
      <c r="A2" s="50" t="s">
        <v>7</v>
      </c>
      <c r="B2" s="49"/>
      <c r="C2" s="391"/>
      <c r="D2" s="391"/>
      <c r="E2" s="391"/>
      <c r="F2" s="391"/>
      <c r="G2" s="392"/>
    </row>
    <row r="3" spans="1:7" ht="24.95" customHeight="1">
      <c r="A3" s="50" t="s">
        <v>8</v>
      </c>
      <c r="B3" s="49"/>
      <c r="C3" s="391"/>
      <c r="D3" s="391"/>
      <c r="E3" s="391"/>
      <c r="F3" s="391"/>
      <c r="G3" s="392"/>
    </row>
    <row r="4" spans="1:7" ht="24.95" customHeight="1">
      <c r="A4" s="50" t="s">
        <v>9</v>
      </c>
      <c r="B4" s="49"/>
      <c r="C4" s="391"/>
      <c r="D4" s="391"/>
      <c r="E4" s="391"/>
      <c r="F4" s="391"/>
      <c r="G4" s="392"/>
    </row>
    <row r="5" spans="1:7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view="pageBreakPreview" zoomScaleNormal="100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95" t="s">
        <v>113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139" t="s">
        <v>7</v>
      </c>
      <c r="B2" s="49" t="s">
        <v>41</v>
      </c>
      <c r="C2" s="396" t="s">
        <v>42</v>
      </c>
      <c r="D2" s="397"/>
      <c r="E2" s="397"/>
      <c r="F2" s="397"/>
      <c r="G2" s="398"/>
      <c r="AG2" t="s">
        <v>115</v>
      </c>
    </row>
    <row r="3" spans="1:60" ht="24.95" customHeight="1">
      <c r="A3" s="139" t="s">
        <v>8</v>
      </c>
      <c r="B3" s="49" t="s">
        <v>45</v>
      </c>
      <c r="C3" s="396" t="s">
        <v>46</v>
      </c>
      <c r="D3" s="397"/>
      <c r="E3" s="397"/>
      <c r="F3" s="397"/>
      <c r="G3" s="398"/>
      <c r="AC3" s="121" t="s">
        <v>116</v>
      </c>
      <c r="AG3" t="s">
        <v>117</v>
      </c>
    </row>
    <row r="4" spans="1:60" ht="24.95" customHeight="1">
      <c r="A4" s="140" t="s">
        <v>9</v>
      </c>
      <c r="B4" s="141" t="s">
        <v>45</v>
      </c>
      <c r="C4" s="399" t="s">
        <v>46</v>
      </c>
      <c r="D4" s="400"/>
      <c r="E4" s="400"/>
      <c r="F4" s="400"/>
      <c r="G4" s="401"/>
      <c r="AG4" t="s">
        <v>118</v>
      </c>
    </row>
    <row r="5" spans="1:60">
      <c r="D5" s="10"/>
    </row>
    <row r="6" spans="1:60" ht="38.25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29</v>
      </c>
      <c r="H6" s="146" t="s">
        <v>30</v>
      </c>
      <c r="I6" s="146" t="s">
        <v>125</v>
      </c>
      <c r="J6" s="146" t="s">
        <v>31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140</v>
      </c>
      <c r="B8" s="162" t="s">
        <v>111</v>
      </c>
      <c r="C8" s="177" t="s">
        <v>27</v>
      </c>
      <c r="D8" s="163"/>
      <c r="E8" s="164"/>
      <c r="F8" s="165"/>
      <c r="G8" s="165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5"/>
      <c r="S8" s="165"/>
      <c r="T8" s="166"/>
      <c r="U8" s="160"/>
      <c r="V8" s="160">
        <f>SUM(V9:V19)</f>
        <v>0</v>
      </c>
      <c r="W8" s="160"/>
      <c r="X8" s="160"/>
      <c r="AG8" t="s">
        <v>141</v>
      </c>
    </row>
    <row r="9" spans="1:60" outlineLevel="1">
      <c r="A9" s="167">
        <v>1</v>
      </c>
      <c r="B9" s="168" t="s">
        <v>142</v>
      </c>
      <c r="C9" s="178" t="s">
        <v>143</v>
      </c>
      <c r="D9" s="169" t="s">
        <v>144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145</v>
      </c>
      <c r="T9" s="173" t="s">
        <v>146</v>
      </c>
      <c r="U9" s="158">
        <v>0</v>
      </c>
      <c r="V9" s="158">
        <f>ROUND(E9*U9,2)</f>
        <v>0</v>
      </c>
      <c r="W9" s="158"/>
      <c r="X9" s="158" t="s">
        <v>147</v>
      </c>
      <c r="Y9" s="147"/>
      <c r="Z9" s="147"/>
      <c r="AA9" s="147"/>
      <c r="AB9" s="147"/>
      <c r="AC9" s="147"/>
      <c r="AD9" s="147"/>
      <c r="AE9" s="147"/>
      <c r="AF9" s="147"/>
      <c r="AG9" s="147" t="s">
        <v>148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>
      <c r="A10" s="154"/>
      <c r="B10" s="155"/>
      <c r="C10" s="402" t="s">
        <v>149</v>
      </c>
      <c r="D10" s="403"/>
      <c r="E10" s="403"/>
      <c r="F10" s="403"/>
      <c r="G10" s="40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393"/>
      <c r="D11" s="394"/>
      <c r="E11" s="394"/>
      <c r="F11" s="394"/>
      <c r="G11" s="394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7">
        <v>2</v>
      </c>
      <c r="B12" s="168" t="s">
        <v>152</v>
      </c>
      <c r="C12" s="178" t="s">
        <v>153</v>
      </c>
      <c r="D12" s="169" t="s">
        <v>144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154</v>
      </c>
      <c r="T12" s="173" t="s">
        <v>146</v>
      </c>
      <c r="U12" s="158">
        <v>0</v>
      </c>
      <c r="V12" s="158">
        <f>ROUND(E12*U12,2)</f>
        <v>0</v>
      </c>
      <c r="W12" s="158"/>
      <c r="X12" s="158" t="s">
        <v>147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402" t="s">
        <v>155</v>
      </c>
      <c r="D13" s="403"/>
      <c r="E13" s="403"/>
      <c r="F13" s="403"/>
      <c r="G13" s="403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4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47"/>
      <c r="BC13" s="147"/>
      <c r="BD13" s="147"/>
      <c r="BE13" s="147"/>
      <c r="BF13" s="147"/>
      <c r="BG13" s="147"/>
      <c r="BH13" s="147"/>
    </row>
    <row r="14" spans="1:60" ht="33.75" outlineLevel="1">
      <c r="A14" s="154"/>
      <c r="B14" s="155"/>
      <c r="C14" s="404" t="s">
        <v>155</v>
      </c>
      <c r="D14" s="405"/>
      <c r="E14" s="405"/>
      <c r="F14" s="405"/>
      <c r="G14" s="40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4" t="str">
        <f>C14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393"/>
      <c r="D15" s="394"/>
      <c r="E15" s="394"/>
      <c r="F15" s="394"/>
      <c r="G15" s="39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67">
        <v>3</v>
      </c>
      <c r="B16" s="168" t="s">
        <v>156</v>
      </c>
      <c r="C16" s="178" t="s">
        <v>157</v>
      </c>
      <c r="D16" s="169" t="s">
        <v>144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/>
      <c r="S16" s="172" t="s">
        <v>154</v>
      </c>
      <c r="T16" s="173" t="s">
        <v>146</v>
      </c>
      <c r="U16" s="158">
        <v>0</v>
      </c>
      <c r="V16" s="158">
        <f>ROUND(E16*U16,2)</f>
        <v>0</v>
      </c>
      <c r="W16" s="158"/>
      <c r="X16" s="158" t="s">
        <v>147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54"/>
      <c r="B17" s="155"/>
      <c r="C17" s="402" t="s">
        <v>158</v>
      </c>
      <c r="D17" s="403"/>
      <c r="E17" s="403"/>
      <c r="F17" s="403"/>
      <c r="G17" s="403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4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404" t="s">
        <v>158</v>
      </c>
      <c r="D18" s="405"/>
      <c r="E18" s="405"/>
      <c r="F18" s="405"/>
      <c r="G18" s="40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4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393"/>
      <c r="D19" s="394"/>
      <c r="E19" s="394"/>
      <c r="F19" s="394"/>
      <c r="G19" s="39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1" t="s">
        <v>140</v>
      </c>
      <c r="B20" s="162" t="s">
        <v>112</v>
      </c>
      <c r="C20" s="177" t="s">
        <v>28</v>
      </c>
      <c r="D20" s="163"/>
      <c r="E20" s="164"/>
      <c r="F20" s="165"/>
      <c r="G20" s="165">
        <f>SUMIF(AG21:AG29,"&lt;&gt;NOR",G21:G29)</f>
        <v>0</v>
      </c>
      <c r="H20" s="165"/>
      <c r="I20" s="165">
        <f>SUM(I21:I29)</f>
        <v>0</v>
      </c>
      <c r="J20" s="165"/>
      <c r="K20" s="165">
        <f>SUM(K21:K29)</f>
        <v>0</v>
      </c>
      <c r="L20" s="165"/>
      <c r="M20" s="165">
        <f>SUM(M21:M29)</f>
        <v>0</v>
      </c>
      <c r="N20" s="164"/>
      <c r="O20" s="164">
        <f>SUM(O21:O29)</f>
        <v>0</v>
      </c>
      <c r="P20" s="164"/>
      <c r="Q20" s="164">
        <f>SUM(Q21:Q29)</f>
        <v>0</v>
      </c>
      <c r="R20" s="165"/>
      <c r="S20" s="165"/>
      <c r="T20" s="166"/>
      <c r="U20" s="160"/>
      <c r="V20" s="160">
        <f>SUM(V21:V29)</f>
        <v>0</v>
      </c>
      <c r="W20" s="160"/>
      <c r="X20" s="160"/>
      <c r="AG20" t="s">
        <v>141</v>
      </c>
    </row>
    <row r="21" spans="1:60" outlineLevel="1">
      <c r="A21" s="167">
        <v>4</v>
      </c>
      <c r="B21" s="168" t="s">
        <v>159</v>
      </c>
      <c r="C21" s="178" t="s">
        <v>160</v>
      </c>
      <c r="D21" s="169" t="s">
        <v>144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145</v>
      </c>
      <c r="T21" s="173" t="s">
        <v>146</v>
      </c>
      <c r="U21" s="158">
        <v>0</v>
      </c>
      <c r="V21" s="158">
        <f>ROUND(E21*U21,2)</f>
        <v>0</v>
      </c>
      <c r="W21" s="158"/>
      <c r="X21" s="158" t="s">
        <v>147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402" t="s">
        <v>161</v>
      </c>
      <c r="D22" s="403"/>
      <c r="E22" s="403"/>
      <c r="F22" s="403"/>
      <c r="G22" s="40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393"/>
      <c r="D23" s="394"/>
      <c r="E23" s="394"/>
      <c r="F23" s="394"/>
      <c r="G23" s="39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67">
        <v>5</v>
      </c>
      <c r="B24" s="168" t="s">
        <v>162</v>
      </c>
      <c r="C24" s="178" t="s">
        <v>163</v>
      </c>
      <c r="D24" s="169" t="s">
        <v>144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/>
      <c r="S24" s="172" t="s">
        <v>145</v>
      </c>
      <c r="T24" s="173" t="s">
        <v>146</v>
      </c>
      <c r="U24" s="158">
        <v>0</v>
      </c>
      <c r="V24" s="158">
        <f>ROUND(E24*U24,2)</f>
        <v>0</v>
      </c>
      <c r="W24" s="158"/>
      <c r="X24" s="158" t="s">
        <v>147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402" t="s">
        <v>164</v>
      </c>
      <c r="D25" s="403"/>
      <c r="E25" s="403"/>
      <c r="F25" s="403"/>
      <c r="G25" s="403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150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4" t="str">
        <f>C25</f>
        <v>Náklady na vyhotovení dokumentace skutečného provedení stavby a její předání objednateli v požadované formě a požadovaném počtu.</v>
      </c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393"/>
      <c r="D26" s="394"/>
      <c r="E26" s="394"/>
      <c r="F26" s="394"/>
      <c r="G26" s="39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7">
        <v>6</v>
      </c>
      <c r="B27" s="168" t="s">
        <v>165</v>
      </c>
      <c r="C27" s="178" t="s">
        <v>166</v>
      </c>
      <c r="D27" s="169" t="s">
        <v>144</v>
      </c>
      <c r="E27" s="170">
        <v>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154</v>
      </c>
      <c r="T27" s="173" t="s">
        <v>146</v>
      </c>
      <c r="U27" s="158">
        <v>0</v>
      </c>
      <c r="V27" s="158">
        <f>ROUND(E27*U27,2)</f>
        <v>0</v>
      </c>
      <c r="W27" s="158"/>
      <c r="X27" s="158" t="s">
        <v>147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>
      <c r="A28" s="154"/>
      <c r="B28" s="155"/>
      <c r="C28" s="402" t="s">
        <v>167</v>
      </c>
      <c r="D28" s="403"/>
      <c r="E28" s="403"/>
      <c r="F28" s="403"/>
      <c r="G28" s="403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4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393"/>
      <c r="D29" s="394"/>
      <c r="E29" s="394"/>
      <c r="F29" s="394"/>
      <c r="G29" s="39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127</v>
      </c>
    </row>
    <row r="31" spans="1:60">
      <c r="A31" s="150"/>
      <c r="B31" s="151" t="s">
        <v>29</v>
      </c>
      <c r="C31" s="180"/>
      <c r="D31" s="152"/>
      <c r="E31" s="153"/>
      <c r="F31" s="153"/>
      <c r="G31" s="176">
        <f>G8+G20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168</v>
      </c>
    </row>
    <row r="32" spans="1:60">
      <c r="C32" s="181"/>
      <c r="D32" s="10"/>
      <c r="AG32" t="s">
        <v>169</v>
      </c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18">
    <mergeCell ref="C29:G29"/>
    <mergeCell ref="C13:G13"/>
    <mergeCell ref="C14:G14"/>
    <mergeCell ref="C15:G15"/>
    <mergeCell ref="C17:G17"/>
    <mergeCell ref="C18:G18"/>
    <mergeCell ref="C19:G19"/>
    <mergeCell ref="C22:G22"/>
    <mergeCell ref="C23:G23"/>
    <mergeCell ref="C25:G25"/>
    <mergeCell ref="C26:G26"/>
    <mergeCell ref="C28:G28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view="pageBreakPreview" zoomScaleNormal="100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95" t="s">
        <v>170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139" t="s">
        <v>7</v>
      </c>
      <c r="B2" s="49" t="s">
        <v>41</v>
      </c>
      <c r="C2" s="396" t="s">
        <v>42</v>
      </c>
      <c r="D2" s="397"/>
      <c r="E2" s="397"/>
      <c r="F2" s="397"/>
      <c r="G2" s="398"/>
      <c r="AG2" t="s">
        <v>115</v>
      </c>
    </row>
    <row r="3" spans="1:60" ht="24.95" customHeight="1">
      <c r="A3" s="139" t="s">
        <v>8</v>
      </c>
      <c r="B3" s="49" t="s">
        <v>48</v>
      </c>
      <c r="C3" s="396" t="s">
        <v>49</v>
      </c>
      <c r="D3" s="397"/>
      <c r="E3" s="397"/>
      <c r="F3" s="397"/>
      <c r="G3" s="398"/>
      <c r="AC3" s="121" t="s">
        <v>115</v>
      </c>
      <c r="AG3" t="s">
        <v>117</v>
      </c>
    </row>
    <row r="4" spans="1:60" ht="24.95" customHeight="1">
      <c r="A4" s="140" t="s">
        <v>9</v>
      </c>
      <c r="B4" s="141" t="s">
        <v>50</v>
      </c>
      <c r="C4" s="399" t="s">
        <v>51</v>
      </c>
      <c r="D4" s="400"/>
      <c r="E4" s="400"/>
      <c r="F4" s="400"/>
      <c r="G4" s="401"/>
      <c r="AG4" t="s">
        <v>118</v>
      </c>
    </row>
    <row r="5" spans="1:60">
      <c r="D5" s="10"/>
    </row>
    <row r="6" spans="1:60" ht="38.25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29</v>
      </c>
      <c r="H6" s="146" t="s">
        <v>30</v>
      </c>
      <c r="I6" s="146" t="s">
        <v>125</v>
      </c>
      <c r="J6" s="146" t="s">
        <v>31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140</v>
      </c>
      <c r="B8" s="162" t="s">
        <v>45</v>
      </c>
      <c r="C8" s="177" t="s">
        <v>73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141</v>
      </c>
    </row>
    <row r="9" spans="1:60" outlineLevel="1">
      <c r="A9" s="167">
        <v>1</v>
      </c>
      <c r="B9" s="168" t="s">
        <v>45</v>
      </c>
      <c r="C9" s="178" t="s">
        <v>171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154</v>
      </c>
      <c r="T9" s="173" t="s">
        <v>146</v>
      </c>
      <c r="U9" s="158">
        <v>0</v>
      </c>
      <c r="V9" s="158">
        <f>ROUND(E9*U9,2)</f>
        <v>0</v>
      </c>
      <c r="W9" s="158"/>
      <c r="X9" s="158" t="s">
        <v>172</v>
      </c>
      <c r="Y9" s="147"/>
      <c r="Z9" s="147"/>
      <c r="AA9" s="147"/>
      <c r="AB9" s="147"/>
      <c r="AC9" s="147"/>
      <c r="AD9" s="147"/>
      <c r="AE9" s="147"/>
      <c r="AF9" s="147"/>
      <c r="AG9" s="147" t="s">
        <v>173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>
      <c r="A10" s="154"/>
      <c r="B10" s="155"/>
      <c r="C10" s="184" t="s">
        <v>174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175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4" t="s">
        <v>176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175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>
      <c r="A12" s="154"/>
      <c r="B12" s="155"/>
      <c r="C12" s="184" t="s">
        <v>177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175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184" t="s">
        <v>178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175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>
      <c r="A14" s="154"/>
      <c r="B14" s="155"/>
      <c r="C14" s="184" t="s">
        <v>179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175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54"/>
      <c r="B15" s="155"/>
      <c r="C15" s="184" t="s">
        <v>180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175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>
      <c r="A16" s="154"/>
      <c r="B16" s="155"/>
      <c r="C16" s="184" t="s">
        <v>181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175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54"/>
      <c r="B17" s="155"/>
      <c r="C17" s="184" t="s">
        <v>182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175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184" t="s">
        <v>183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175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>
      <c r="A19" s="154"/>
      <c r="B19" s="155"/>
      <c r="C19" s="184" t="s">
        <v>184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175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>
      <c r="A20" s="154"/>
      <c r="B20" s="155"/>
      <c r="C20" s="184" t="s">
        <v>185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175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4" t="s">
        <v>186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175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>
      <c r="A22" s="154"/>
      <c r="B22" s="155"/>
      <c r="C22" s="184" t="s">
        <v>187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175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4" t="s">
        <v>188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175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4" t="s">
        <v>189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175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>
      <c r="A25" s="154"/>
      <c r="B25" s="155"/>
      <c r="C25" s="184" t="s">
        <v>190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175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393"/>
      <c r="D26" s="394"/>
      <c r="E26" s="394"/>
      <c r="F26" s="394"/>
      <c r="G26" s="39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1" t="s">
        <v>140</v>
      </c>
      <c r="B27" s="162" t="s">
        <v>74</v>
      </c>
      <c r="C27" s="177" t="s">
        <v>75</v>
      </c>
      <c r="D27" s="163"/>
      <c r="E27" s="164"/>
      <c r="F27" s="165"/>
      <c r="G27" s="165">
        <f>SUMIF(AG28:AG44,"&lt;&gt;NOR",G28:G44)</f>
        <v>0</v>
      </c>
      <c r="H27" s="165"/>
      <c r="I27" s="165">
        <f>SUM(I28:I44)</f>
        <v>0</v>
      </c>
      <c r="J27" s="165"/>
      <c r="K27" s="165">
        <f>SUM(K28:K44)</f>
        <v>0</v>
      </c>
      <c r="L27" s="165"/>
      <c r="M27" s="165">
        <f>SUM(M28:M44)</f>
        <v>0</v>
      </c>
      <c r="N27" s="164"/>
      <c r="O27" s="164">
        <f>SUM(O28:O44)</f>
        <v>0.63</v>
      </c>
      <c r="P27" s="164"/>
      <c r="Q27" s="164">
        <f>SUM(Q28:Q44)</f>
        <v>0</v>
      </c>
      <c r="R27" s="165"/>
      <c r="S27" s="165"/>
      <c r="T27" s="166"/>
      <c r="U27" s="160"/>
      <c r="V27" s="160">
        <f>SUM(V28:V44)</f>
        <v>20.48</v>
      </c>
      <c r="W27" s="160"/>
      <c r="X27" s="160"/>
      <c r="AG27" t="s">
        <v>141</v>
      </c>
    </row>
    <row r="28" spans="1:60" ht="33.75" outlineLevel="1">
      <c r="A28" s="167">
        <v>2</v>
      </c>
      <c r="B28" s="168" t="s">
        <v>191</v>
      </c>
      <c r="C28" s="178" t="s">
        <v>192</v>
      </c>
      <c r="D28" s="169" t="s">
        <v>193</v>
      </c>
      <c r="E28" s="170">
        <v>11.2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4.5440000000000001E-2</v>
      </c>
      <c r="O28" s="170">
        <f>ROUND(E28*N28,2)</f>
        <v>0.51</v>
      </c>
      <c r="P28" s="170">
        <v>0</v>
      </c>
      <c r="Q28" s="170">
        <f>ROUND(E28*P28,2)</f>
        <v>0</v>
      </c>
      <c r="R28" s="172" t="s">
        <v>194</v>
      </c>
      <c r="S28" s="172" t="s">
        <v>145</v>
      </c>
      <c r="T28" s="173" t="s">
        <v>145</v>
      </c>
      <c r="U28" s="158">
        <v>1.452</v>
      </c>
      <c r="V28" s="158">
        <f>ROUND(E28*U28,2)</f>
        <v>16.260000000000002</v>
      </c>
      <c r="W28" s="158"/>
      <c r="X28" s="158" t="s">
        <v>172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173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>
      <c r="A29" s="154"/>
      <c r="B29" s="155"/>
      <c r="C29" s="406" t="s">
        <v>195</v>
      </c>
      <c r="D29" s="407"/>
      <c r="E29" s="407"/>
      <c r="F29" s="407"/>
      <c r="G29" s="40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196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zřízení nosné konstrukce příčky, vložení tepelné izolace tl. do 5 cm, montáž desek, tmelení spár Q2 a úprava rohů. Včetně dodávek materiálu.</v>
      </c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4" t="s">
        <v>197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175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4" t="s">
        <v>198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175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184" t="s">
        <v>199</v>
      </c>
      <c r="D32" s="182"/>
      <c r="E32" s="183">
        <v>12.8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175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184" t="s">
        <v>200</v>
      </c>
      <c r="D33" s="182"/>
      <c r="E33" s="183">
        <v>-1.6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175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393"/>
      <c r="D34" s="394"/>
      <c r="E34" s="394"/>
      <c r="F34" s="394"/>
      <c r="G34" s="39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67">
        <v>3</v>
      </c>
      <c r="B35" s="168" t="s">
        <v>201</v>
      </c>
      <c r="C35" s="178" t="s">
        <v>202</v>
      </c>
      <c r="D35" s="169" t="s">
        <v>193</v>
      </c>
      <c r="E35" s="170">
        <v>1.5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0">
        <v>1.1990000000000001E-2</v>
      </c>
      <c r="O35" s="170">
        <f>ROUND(E35*N35,2)</f>
        <v>0.02</v>
      </c>
      <c r="P35" s="170">
        <v>0</v>
      </c>
      <c r="Q35" s="170">
        <f>ROUND(E35*P35,2)</f>
        <v>0</v>
      </c>
      <c r="R35" s="172"/>
      <c r="S35" s="172" t="s">
        <v>154</v>
      </c>
      <c r="T35" s="173" t="s">
        <v>146</v>
      </c>
      <c r="U35" s="158">
        <v>0.77</v>
      </c>
      <c r="V35" s="158">
        <f>ROUND(E35*U35,2)</f>
        <v>1.1599999999999999</v>
      </c>
      <c r="W35" s="158"/>
      <c r="X35" s="158" t="s">
        <v>172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173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4" t="s">
        <v>198</v>
      </c>
      <c r="D36" s="182"/>
      <c r="E36" s="183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175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184" t="s">
        <v>203</v>
      </c>
      <c r="D37" s="182"/>
      <c r="E37" s="183">
        <v>1.5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175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393"/>
      <c r="D38" s="394"/>
      <c r="E38" s="394"/>
      <c r="F38" s="394"/>
      <c r="G38" s="39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67">
        <v>4</v>
      </c>
      <c r="B39" s="168" t="s">
        <v>204</v>
      </c>
      <c r="C39" s="178" t="s">
        <v>205</v>
      </c>
      <c r="D39" s="169" t="s">
        <v>193</v>
      </c>
      <c r="E39" s="170">
        <v>3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3.4500000000000003E-2</v>
      </c>
      <c r="O39" s="170">
        <f>ROUND(E39*N39,2)</f>
        <v>0.1</v>
      </c>
      <c r="P39" s="170">
        <v>0</v>
      </c>
      <c r="Q39" s="170">
        <f>ROUND(E39*P39,2)</f>
        <v>0</v>
      </c>
      <c r="R39" s="172"/>
      <c r="S39" s="172" t="s">
        <v>154</v>
      </c>
      <c r="T39" s="173" t="s">
        <v>146</v>
      </c>
      <c r="U39" s="158">
        <v>1.02</v>
      </c>
      <c r="V39" s="158">
        <f>ROUND(E39*U39,2)</f>
        <v>3.06</v>
      </c>
      <c r="W39" s="158"/>
      <c r="X39" s="158" t="s">
        <v>172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184" t="s">
        <v>198</v>
      </c>
      <c r="D40" s="182"/>
      <c r="E40" s="183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175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4" t="s">
        <v>206</v>
      </c>
      <c r="D41" s="182"/>
      <c r="E41" s="183">
        <v>3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175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393"/>
      <c r="D42" s="394"/>
      <c r="E42" s="394"/>
      <c r="F42" s="394"/>
      <c r="G42" s="39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7">
        <v>5</v>
      </c>
      <c r="B43" s="168" t="s">
        <v>207</v>
      </c>
      <c r="C43" s="178" t="s">
        <v>208</v>
      </c>
      <c r="D43" s="169" t="s">
        <v>209</v>
      </c>
      <c r="E43" s="170">
        <v>10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154</v>
      </c>
      <c r="T43" s="173" t="s">
        <v>146</v>
      </c>
      <c r="U43" s="158">
        <v>0</v>
      </c>
      <c r="V43" s="158">
        <f>ROUND(E43*U43,2)</f>
        <v>0</v>
      </c>
      <c r="W43" s="158"/>
      <c r="X43" s="158" t="s">
        <v>172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408"/>
      <c r="D44" s="409"/>
      <c r="E44" s="409"/>
      <c r="F44" s="409"/>
      <c r="G44" s="409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1" t="s">
        <v>140</v>
      </c>
      <c r="B45" s="162" t="s">
        <v>78</v>
      </c>
      <c r="C45" s="177" t="s">
        <v>79</v>
      </c>
      <c r="D45" s="163"/>
      <c r="E45" s="164"/>
      <c r="F45" s="165"/>
      <c r="G45" s="165">
        <f>SUMIF(AG46:AG55,"&lt;&gt;NOR",G46:G55)</f>
        <v>0</v>
      </c>
      <c r="H45" s="165"/>
      <c r="I45" s="165">
        <f>SUM(I46:I55)</f>
        <v>0</v>
      </c>
      <c r="J45" s="165"/>
      <c r="K45" s="165">
        <f>SUM(K46:K55)</f>
        <v>0</v>
      </c>
      <c r="L45" s="165"/>
      <c r="M45" s="165">
        <f>SUM(M46:M55)</f>
        <v>0</v>
      </c>
      <c r="N45" s="164"/>
      <c r="O45" s="164">
        <f>SUM(O46:O55)</f>
        <v>0.09</v>
      </c>
      <c r="P45" s="164"/>
      <c r="Q45" s="164">
        <f>SUM(Q46:Q55)</f>
        <v>0</v>
      </c>
      <c r="R45" s="165"/>
      <c r="S45" s="165"/>
      <c r="T45" s="166"/>
      <c r="U45" s="160"/>
      <c r="V45" s="160">
        <f>SUM(V46:V55)</f>
        <v>2.5299999999999998</v>
      </c>
      <c r="W45" s="160"/>
      <c r="X45" s="160"/>
      <c r="AG45" t="s">
        <v>141</v>
      </c>
    </row>
    <row r="46" spans="1:60" outlineLevel="1">
      <c r="A46" s="167">
        <v>6</v>
      </c>
      <c r="B46" s="168" t="s">
        <v>210</v>
      </c>
      <c r="C46" s="178" t="s">
        <v>211</v>
      </c>
      <c r="D46" s="169" t="s">
        <v>212</v>
      </c>
      <c r="E46" s="170">
        <v>3.2809999999999999E-2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0">
        <v>2.5</v>
      </c>
      <c r="O46" s="170">
        <f>ROUND(E46*N46,2)</f>
        <v>0.08</v>
      </c>
      <c r="P46" s="170">
        <v>0</v>
      </c>
      <c r="Q46" s="170">
        <f>ROUND(E46*P46,2)</f>
        <v>0</v>
      </c>
      <c r="R46" s="172"/>
      <c r="S46" s="172" t="s">
        <v>154</v>
      </c>
      <c r="T46" s="173" t="s">
        <v>146</v>
      </c>
      <c r="U46" s="158">
        <v>5.33</v>
      </c>
      <c r="V46" s="158">
        <f>ROUND(E46*U46,2)</f>
        <v>0.17</v>
      </c>
      <c r="W46" s="158"/>
      <c r="X46" s="158" t="s">
        <v>172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4" t="s">
        <v>198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175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4" t="s">
        <v>213</v>
      </c>
      <c r="D48" s="182"/>
      <c r="E48" s="183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175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184" t="s">
        <v>214</v>
      </c>
      <c r="D49" s="182"/>
      <c r="E49" s="183">
        <v>3.2809999999999999E-2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175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393"/>
      <c r="D50" s="394"/>
      <c r="E50" s="394"/>
      <c r="F50" s="394"/>
      <c r="G50" s="39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7">
        <v>7</v>
      </c>
      <c r="B51" s="168" t="s">
        <v>215</v>
      </c>
      <c r="C51" s="178" t="s">
        <v>216</v>
      </c>
      <c r="D51" s="169" t="s">
        <v>209</v>
      </c>
      <c r="E51" s="170">
        <v>8.75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7.2000000000000005E-4</v>
      </c>
      <c r="O51" s="170">
        <f>ROUND(E51*N51,2)</f>
        <v>0.01</v>
      </c>
      <c r="P51" s="170">
        <v>0</v>
      </c>
      <c r="Q51" s="170">
        <f>ROUND(E51*P51,2)</f>
        <v>0</v>
      </c>
      <c r="R51" s="172"/>
      <c r="S51" s="172" t="s">
        <v>154</v>
      </c>
      <c r="T51" s="173" t="s">
        <v>146</v>
      </c>
      <c r="U51" s="158">
        <v>0.27</v>
      </c>
      <c r="V51" s="158">
        <f>ROUND(E51*U51,2)</f>
        <v>2.36</v>
      </c>
      <c r="W51" s="158"/>
      <c r="X51" s="158" t="s">
        <v>172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4" t="s">
        <v>198</v>
      </c>
      <c r="D52" s="182"/>
      <c r="E52" s="183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175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184" t="s">
        <v>213</v>
      </c>
      <c r="D53" s="182"/>
      <c r="E53" s="183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175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4" t="s">
        <v>217</v>
      </c>
      <c r="D54" s="182"/>
      <c r="E54" s="183">
        <v>8.75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175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393"/>
      <c r="D55" s="394"/>
      <c r="E55" s="394"/>
      <c r="F55" s="394"/>
      <c r="G55" s="39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1" t="s">
        <v>140</v>
      </c>
      <c r="B56" s="162" t="s">
        <v>80</v>
      </c>
      <c r="C56" s="177" t="s">
        <v>81</v>
      </c>
      <c r="D56" s="163"/>
      <c r="E56" s="164"/>
      <c r="F56" s="165"/>
      <c r="G56" s="165">
        <f>SUMIF(AG57:AG61,"&lt;&gt;NOR",G57:G61)</f>
        <v>0</v>
      </c>
      <c r="H56" s="165"/>
      <c r="I56" s="165">
        <f>SUM(I57:I61)</f>
        <v>0</v>
      </c>
      <c r="J56" s="165"/>
      <c r="K56" s="165">
        <f>SUM(K57:K61)</f>
        <v>0</v>
      </c>
      <c r="L56" s="165"/>
      <c r="M56" s="165">
        <f>SUM(M57:M61)</f>
        <v>0</v>
      </c>
      <c r="N56" s="164"/>
      <c r="O56" s="164">
        <f>SUM(O57:O61)</f>
        <v>0.01</v>
      </c>
      <c r="P56" s="164"/>
      <c r="Q56" s="164">
        <f>SUM(Q57:Q61)</f>
        <v>0</v>
      </c>
      <c r="R56" s="165"/>
      <c r="S56" s="165"/>
      <c r="T56" s="166"/>
      <c r="U56" s="160"/>
      <c r="V56" s="160">
        <f>SUM(V57:V61)</f>
        <v>1.65</v>
      </c>
      <c r="W56" s="160"/>
      <c r="X56" s="160"/>
      <c r="AG56" t="s">
        <v>141</v>
      </c>
    </row>
    <row r="57" spans="1:60" outlineLevel="1">
      <c r="A57" s="167">
        <v>8</v>
      </c>
      <c r="B57" s="168" t="s">
        <v>218</v>
      </c>
      <c r="C57" s="178" t="s">
        <v>219</v>
      </c>
      <c r="D57" s="169" t="s">
        <v>193</v>
      </c>
      <c r="E57" s="170">
        <v>7.875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1.58E-3</v>
      </c>
      <c r="O57" s="170">
        <f>ROUND(E57*N57,2)</f>
        <v>0.01</v>
      </c>
      <c r="P57" s="170">
        <v>0</v>
      </c>
      <c r="Q57" s="170">
        <f>ROUND(E57*P57,2)</f>
        <v>0</v>
      </c>
      <c r="R57" s="172" t="s">
        <v>220</v>
      </c>
      <c r="S57" s="172" t="s">
        <v>145</v>
      </c>
      <c r="T57" s="173" t="s">
        <v>145</v>
      </c>
      <c r="U57" s="158">
        <v>0.21</v>
      </c>
      <c r="V57" s="158">
        <f>ROUND(E57*U57,2)</f>
        <v>1.65</v>
      </c>
      <c r="W57" s="158"/>
      <c r="X57" s="158" t="s">
        <v>172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4" t="s">
        <v>198</v>
      </c>
      <c r="D58" s="182"/>
      <c r="E58" s="183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175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4" t="s">
        <v>221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175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184" t="s">
        <v>222</v>
      </c>
      <c r="D60" s="182"/>
      <c r="E60" s="183">
        <v>7.875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175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393"/>
      <c r="D61" s="394"/>
      <c r="E61" s="394"/>
      <c r="F61" s="394"/>
      <c r="G61" s="39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1" t="s">
        <v>140</v>
      </c>
      <c r="B62" s="162" t="s">
        <v>82</v>
      </c>
      <c r="C62" s="177" t="s">
        <v>83</v>
      </c>
      <c r="D62" s="163"/>
      <c r="E62" s="164"/>
      <c r="F62" s="165"/>
      <c r="G62" s="165">
        <f>SUMIF(AG63:AG84,"&lt;&gt;NOR",G63:G84)</f>
        <v>0</v>
      </c>
      <c r="H62" s="165"/>
      <c r="I62" s="165">
        <f>SUM(I63:I84)</f>
        <v>0</v>
      </c>
      <c r="J62" s="165"/>
      <c r="K62" s="165">
        <f>SUM(K63:K84)</f>
        <v>0</v>
      </c>
      <c r="L62" s="165"/>
      <c r="M62" s="165">
        <f>SUM(M63:M84)</f>
        <v>0</v>
      </c>
      <c r="N62" s="164"/>
      <c r="O62" s="164">
        <f>SUM(O63:O84)</f>
        <v>0</v>
      </c>
      <c r="P62" s="164"/>
      <c r="Q62" s="164">
        <f>SUM(Q63:Q84)</f>
        <v>0</v>
      </c>
      <c r="R62" s="165"/>
      <c r="S62" s="165"/>
      <c r="T62" s="166"/>
      <c r="U62" s="160"/>
      <c r="V62" s="160">
        <f>SUM(V63:V84)</f>
        <v>14.03</v>
      </c>
      <c r="W62" s="160"/>
      <c r="X62" s="160"/>
      <c r="AG62" t="s">
        <v>141</v>
      </c>
    </row>
    <row r="63" spans="1:60" ht="56.25" outlineLevel="1">
      <c r="A63" s="167">
        <v>9</v>
      </c>
      <c r="B63" s="168" t="s">
        <v>223</v>
      </c>
      <c r="C63" s="178" t="s">
        <v>224</v>
      </c>
      <c r="D63" s="169" t="s">
        <v>193</v>
      </c>
      <c r="E63" s="170">
        <v>45.25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4.0000000000000003E-5</v>
      </c>
      <c r="O63" s="170">
        <f>ROUND(E63*N63,2)</f>
        <v>0</v>
      </c>
      <c r="P63" s="170">
        <v>0</v>
      </c>
      <c r="Q63" s="170">
        <f>ROUND(E63*P63,2)</f>
        <v>0</v>
      </c>
      <c r="R63" s="172" t="s">
        <v>194</v>
      </c>
      <c r="S63" s="172" t="s">
        <v>145</v>
      </c>
      <c r="T63" s="173" t="s">
        <v>145</v>
      </c>
      <c r="U63" s="158">
        <v>0.31</v>
      </c>
      <c r="V63" s="158">
        <f>ROUND(E63*U63,2)</f>
        <v>14.03</v>
      </c>
      <c r="W63" s="158"/>
      <c r="X63" s="158" t="s">
        <v>172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173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4" t="s">
        <v>198</v>
      </c>
      <c r="D64" s="182"/>
      <c r="E64" s="183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175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4" t="s">
        <v>225</v>
      </c>
      <c r="D65" s="182"/>
      <c r="E65" s="183">
        <v>45.25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175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393"/>
      <c r="D66" s="394"/>
      <c r="E66" s="394"/>
      <c r="F66" s="394"/>
      <c r="G66" s="39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67">
        <v>10</v>
      </c>
      <c r="B67" s="168" t="s">
        <v>226</v>
      </c>
      <c r="C67" s="178" t="s">
        <v>227</v>
      </c>
      <c r="D67" s="169" t="s">
        <v>193</v>
      </c>
      <c r="E67" s="170">
        <v>181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0">
        <v>0</v>
      </c>
      <c r="O67" s="170">
        <f>ROUND(E67*N67,2)</f>
        <v>0</v>
      </c>
      <c r="P67" s="170">
        <v>0</v>
      </c>
      <c r="Q67" s="170">
        <f>ROUND(E67*P67,2)</f>
        <v>0</v>
      </c>
      <c r="R67" s="172"/>
      <c r="S67" s="172" t="s">
        <v>154</v>
      </c>
      <c r="T67" s="173" t="s">
        <v>146</v>
      </c>
      <c r="U67" s="158">
        <v>0</v>
      </c>
      <c r="V67" s="158">
        <f>ROUND(E67*U67,2)</f>
        <v>0</v>
      </c>
      <c r="W67" s="158"/>
      <c r="X67" s="158" t="s">
        <v>172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184" t="s">
        <v>198</v>
      </c>
      <c r="D68" s="182"/>
      <c r="E68" s="183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175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4" t="s">
        <v>228</v>
      </c>
      <c r="D69" s="182"/>
      <c r="E69" s="183">
        <v>181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175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393"/>
      <c r="D70" s="394"/>
      <c r="E70" s="394"/>
      <c r="F70" s="394"/>
      <c r="G70" s="39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7">
        <v>11</v>
      </c>
      <c r="B71" s="168" t="s">
        <v>229</v>
      </c>
      <c r="C71" s="178" t="s">
        <v>230</v>
      </c>
      <c r="D71" s="169" t="s">
        <v>193</v>
      </c>
      <c r="E71" s="170">
        <v>90.5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2"/>
      <c r="S71" s="172" t="s">
        <v>154</v>
      </c>
      <c r="T71" s="173" t="s">
        <v>146</v>
      </c>
      <c r="U71" s="158">
        <v>0</v>
      </c>
      <c r="V71" s="158">
        <f>ROUND(E71*U71,2)</f>
        <v>0</v>
      </c>
      <c r="W71" s="158"/>
      <c r="X71" s="158" t="s">
        <v>172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4" t="s">
        <v>198</v>
      </c>
      <c r="D72" s="182"/>
      <c r="E72" s="183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175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4" t="s">
        <v>231</v>
      </c>
      <c r="D73" s="182"/>
      <c r="E73" s="183">
        <v>90.5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175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/>
      <c r="B74" s="155"/>
      <c r="C74" s="393"/>
      <c r="D74" s="394"/>
      <c r="E74" s="394"/>
      <c r="F74" s="394"/>
      <c r="G74" s="39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67">
        <v>12</v>
      </c>
      <c r="B75" s="168" t="s">
        <v>232</v>
      </c>
      <c r="C75" s="178" t="s">
        <v>233</v>
      </c>
      <c r="D75" s="169" t="s">
        <v>234</v>
      </c>
      <c r="E75" s="170">
        <v>15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0">
        <v>0</v>
      </c>
      <c r="O75" s="170">
        <f>ROUND(E75*N75,2)</f>
        <v>0</v>
      </c>
      <c r="P75" s="170">
        <v>0</v>
      </c>
      <c r="Q75" s="170">
        <f>ROUND(E75*P75,2)</f>
        <v>0</v>
      </c>
      <c r="R75" s="172"/>
      <c r="S75" s="172" t="s">
        <v>154</v>
      </c>
      <c r="T75" s="173" t="s">
        <v>146</v>
      </c>
      <c r="U75" s="158">
        <v>0</v>
      </c>
      <c r="V75" s="158">
        <f>ROUND(E75*U75,2)</f>
        <v>0</v>
      </c>
      <c r="W75" s="158"/>
      <c r="X75" s="158" t="s">
        <v>172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173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408"/>
      <c r="D76" s="409"/>
      <c r="E76" s="409"/>
      <c r="F76" s="409"/>
      <c r="G76" s="409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151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>
      <c r="A77" s="167">
        <v>13</v>
      </c>
      <c r="B77" s="168" t="s">
        <v>235</v>
      </c>
      <c r="C77" s="178" t="s">
        <v>236</v>
      </c>
      <c r="D77" s="169" t="s">
        <v>237</v>
      </c>
      <c r="E77" s="170">
        <v>10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2"/>
      <c r="S77" s="172" t="s">
        <v>154</v>
      </c>
      <c r="T77" s="173" t="s">
        <v>146</v>
      </c>
      <c r="U77" s="158">
        <v>0</v>
      </c>
      <c r="V77" s="158">
        <f>ROUND(E77*U77,2)</f>
        <v>0</v>
      </c>
      <c r="W77" s="158"/>
      <c r="X77" s="158" t="s">
        <v>238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>
      <c r="A78" s="154"/>
      <c r="B78" s="155"/>
      <c r="C78" s="402" t="s">
        <v>240</v>
      </c>
      <c r="D78" s="403"/>
      <c r="E78" s="403"/>
      <c r="F78" s="403"/>
      <c r="G78" s="403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150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74" t="str">
        <f>C78</f>
        <v>Průrazy a vytváření otvorů a drážek do konstrukcí pro realizací instalací pro profese, zapravení ostění provedených otvorů, utěsnění, zpětné hrubé zapravení. Lešení a žebříky do výšky podlahy 2m.</v>
      </c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404" t="s">
        <v>241</v>
      </c>
      <c r="D79" s="405"/>
      <c r="E79" s="405"/>
      <c r="F79" s="405"/>
      <c r="G79" s="40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150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393"/>
      <c r="D80" s="394"/>
      <c r="E80" s="394"/>
      <c r="F80" s="394"/>
      <c r="G80" s="39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67">
        <v>14</v>
      </c>
      <c r="B81" s="168" t="s">
        <v>242</v>
      </c>
      <c r="C81" s="178" t="s">
        <v>243</v>
      </c>
      <c r="D81" s="169" t="s">
        <v>237</v>
      </c>
      <c r="E81" s="170">
        <v>20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2"/>
      <c r="S81" s="172" t="s">
        <v>154</v>
      </c>
      <c r="T81" s="173" t="s">
        <v>146</v>
      </c>
      <c r="U81" s="158">
        <v>0</v>
      </c>
      <c r="V81" s="158">
        <f>ROUND(E81*U81,2)</f>
        <v>0</v>
      </c>
      <c r="W81" s="158"/>
      <c r="X81" s="158" t="s">
        <v>238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408"/>
      <c r="D82" s="409"/>
      <c r="E82" s="409"/>
      <c r="F82" s="409"/>
      <c r="G82" s="409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67">
        <v>15</v>
      </c>
      <c r="B83" s="168" t="s">
        <v>244</v>
      </c>
      <c r="C83" s="178" t="s">
        <v>245</v>
      </c>
      <c r="D83" s="169" t="s">
        <v>246</v>
      </c>
      <c r="E83" s="170">
        <v>1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</v>
      </c>
      <c r="O83" s="170">
        <f>ROUND(E83*N83,2)</f>
        <v>0</v>
      </c>
      <c r="P83" s="170">
        <v>0</v>
      </c>
      <c r="Q83" s="170">
        <f>ROUND(E83*P83,2)</f>
        <v>0</v>
      </c>
      <c r="R83" s="172"/>
      <c r="S83" s="172" t="s">
        <v>154</v>
      </c>
      <c r="T83" s="173" t="s">
        <v>146</v>
      </c>
      <c r="U83" s="158">
        <v>0</v>
      </c>
      <c r="V83" s="158">
        <f>ROUND(E83*U83,2)</f>
        <v>0</v>
      </c>
      <c r="W83" s="158"/>
      <c r="X83" s="158" t="s">
        <v>238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239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408"/>
      <c r="D84" s="409"/>
      <c r="E84" s="409"/>
      <c r="F84" s="409"/>
      <c r="G84" s="409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>
      <c r="A85" s="161" t="s">
        <v>140</v>
      </c>
      <c r="B85" s="162" t="s">
        <v>84</v>
      </c>
      <c r="C85" s="177" t="s">
        <v>85</v>
      </c>
      <c r="D85" s="163"/>
      <c r="E85" s="164"/>
      <c r="F85" s="165"/>
      <c r="G85" s="165">
        <f>SUMIF(AG86:AG120,"&lt;&gt;NOR",G86:G120)</f>
        <v>0</v>
      </c>
      <c r="H85" s="165"/>
      <c r="I85" s="165">
        <f>SUM(I86:I120)</f>
        <v>0</v>
      </c>
      <c r="J85" s="165"/>
      <c r="K85" s="165">
        <f>SUM(K86:K120)</f>
        <v>0</v>
      </c>
      <c r="L85" s="165"/>
      <c r="M85" s="165">
        <f>SUM(M86:M120)</f>
        <v>0</v>
      </c>
      <c r="N85" s="164"/>
      <c r="O85" s="164">
        <f>SUM(O86:O120)</f>
        <v>0</v>
      </c>
      <c r="P85" s="164"/>
      <c r="Q85" s="164">
        <f>SUM(Q86:Q120)</f>
        <v>0.24000000000000002</v>
      </c>
      <c r="R85" s="165"/>
      <c r="S85" s="165"/>
      <c r="T85" s="166"/>
      <c r="U85" s="160"/>
      <c r="V85" s="160">
        <f>SUM(V86:V120)</f>
        <v>17.93</v>
      </c>
      <c r="W85" s="160"/>
      <c r="X85" s="160"/>
      <c r="AG85" t="s">
        <v>141</v>
      </c>
    </row>
    <row r="86" spans="1:60" outlineLevel="1">
      <c r="A86" s="167">
        <v>16</v>
      </c>
      <c r="B86" s="168" t="s">
        <v>247</v>
      </c>
      <c r="C86" s="178" t="s">
        <v>248</v>
      </c>
      <c r="D86" s="169" t="s">
        <v>249</v>
      </c>
      <c r="E86" s="170">
        <v>8.75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0">
        <v>0</v>
      </c>
      <c r="O86" s="170">
        <f>ROUND(E86*N86,2)</f>
        <v>0</v>
      </c>
      <c r="P86" s="170">
        <v>4.6000000000000001E-4</v>
      </c>
      <c r="Q86" s="170">
        <f>ROUND(E86*P86,2)</f>
        <v>0</v>
      </c>
      <c r="R86" s="172" t="s">
        <v>250</v>
      </c>
      <c r="S86" s="172" t="s">
        <v>145</v>
      </c>
      <c r="T86" s="173" t="s">
        <v>145</v>
      </c>
      <c r="U86" s="158">
        <v>0.9</v>
      </c>
      <c r="V86" s="158">
        <f>ROUND(E86*U86,2)</f>
        <v>7.88</v>
      </c>
      <c r="W86" s="158"/>
      <c r="X86" s="158" t="s">
        <v>172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173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4" t="s">
        <v>198</v>
      </c>
      <c r="D87" s="182"/>
      <c r="E87" s="183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175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4" t="s">
        <v>213</v>
      </c>
      <c r="D88" s="182"/>
      <c r="E88" s="183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175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184" t="s">
        <v>217</v>
      </c>
      <c r="D89" s="182"/>
      <c r="E89" s="183">
        <v>8.75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175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393"/>
      <c r="D90" s="394"/>
      <c r="E90" s="394"/>
      <c r="F90" s="394"/>
      <c r="G90" s="39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67">
        <v>17</v>
      </c>
      <c r="B91" s="168" t="s">
        <v>251</v>
      </c>
      <c r="C91" s="178" t="s">
        <v>252</v>
      </c>
      <c r="D91" s="169" t="s">
        <v>249</v>
      </c>
      <c r="E91" s="170">
        <v>4.375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0</v>
      </c>
      <c r="O91" s="170">
        <f>ROUND(E91*N91,2)</f>
        <v>0</v>
      </c>
      <c r="P91" s="170">
        <v>3.3000000000000002E-2</v>
      </c>
      <c r="Q91" s="170">
        <f>ROUND(E91*P91,2)</f>
        <v>0.14000000000000001</v>
      </c>
      <c r="R91" s="172" t="s">
        <v>250</v>
      </c>
      <c r="S91" s="172" t="s">
        <v>145</v>
      </c>
      <c r="T91" s="173" t="s">
        <v>145</v>
      </c>
      <c r="U91" s="158">
        <v>1.0129999999999999</v>
      </c>
      <c r="V91" s="158">
        <f>ROUND(E91*U91,2)</f>
        <v>4.43</v>
      </c>
      <c r="W91" s="158"/>
      <c r="X91" s="158" t="s">
        <v>172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173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406" t="s">
        <v>253</v>
      </c>
      <c r="D92" s="407"/>
      <c r="E92" s="407"/>
      <c r="F92" s="407"/>
      <c r="G92" s="40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196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54"/>
      <c r="B93" s="155"/>
      <c r="C93" s="184" t="s">
        <v>198</v>
      </c>
      <c r="D93" s="182"/>
      <c r="E93" s="183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175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184" t="s">
        <v>213</v>
      </c>
      <c r="D94" s="182"/>
      <c r="E94" s="183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175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184" t="s">
        <v>254</v>
      </c>
      <c r="D95" s="182"/>
      <c r="E95" s="183">
        <v>4.375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175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393"/>
      <c r="D96" s="394"/>
      <c r="E96" s="394"/>
      <c r="F96" s="394"/>
      <c r="G96" s="39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>
      <c r="A97" s="167">
        <v>18</v>
      </c>
      <c r="B97" s="168" t="s">
        <v>255</v>
      </c>
      <c r="C97" s="178" t="s">
        <v>256</v>
      </c>
      <c r="D97" s="169" t="s">
        <v>193</v>
      </c>
      <c r="E97" s="170">
        <v>1.3125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0</v>
      </c>
      <c r="O97" s="170">
        <f>ROUND(E97*N97,2)</f>
        <v>0</v>
      </c>
      <c r="P97" s="170">
        <v>2E-3</v>
      </c>
      <c r="Q97" s="170">
        <f>ROUND(E97*P97,2)</f>
        <v>0</v>
      </c>
      <c r="R97" s="172" t="s">
        <v>257</v>
      </c>
      <c r="S97" s="172" t="s">
        <v>145</v>
      </c>
      <c r="T97" s="173" t="s">
        <v>145</v>
      </c>
      <c r="U97" s="158">
        <v>3.7999999999999999E-2</v>
      </c>
      <c r="V97" s="158">
        <f>ROUND(E97*U97,2)</f>
        <v>0.05</v>
      </c>
      <c r="W97" s="158"/>
      <c r="X97" s="158" t="s">
        <v>172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4" t="s">
        <v>198</v>
      </c>
      <c r="D98" s="182"/>
      <c r="E98" s="183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175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4" t="s">
        <v>213</v>
      </c>
      <c r="D99" s="182"/>
      <c r="E99" s="183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175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184" t="s">
        <v>258</v>
      </c>
      <c r="D100" s="182"/>
      <c r="E100" s="183">
        <v>1.3125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175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393"/>
      <c r="D101" s="394"/>
      <c r="E101" s="394"/>
      <c r="F101" s="394"/>
      <c r="G101" s="39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67">
        <v>19</v>
      </c>
      <c r="B102" s="168" t="s">
        <v>259</v>
      </c>
      <c r="C102" s="178" t="s">
        <v>260</v>
      </c>
      <c r="D102" s="169" t="s">
        <v>193</v>
      </c>
      <c r="E102" s="170">
        <v>3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0</v>
      </c>
      <c r="O102" s="170">
        <f>ROUND(E102*N102,2)</f>
        <v>0</v>
      </c>
      <c r="P102" s="170">
        <v>1.2E-2</v>
      </c>
      <c r="Q102" s="170">
        <f>ROUND(E102*P102,2)</f>
        <v>0.04</v>
      </c>
      <c r="R102" s="172" t="s">
        <v>261</v>
      </c>
      <c r="S102" s="172" t="s">
        <v>145</v>
      </c>
      <c r="T102" s="173" t="s">
        <v>145</v>
      </c>
      <c r="U102" s="158">
        <v>0.13</v>
      </c>
      <c r="V102" s="158">
        <f>ROUND(E102*U102,2)</f>
        <v>0.39</v>
      </c>
      <c r="W102" s="158"/>
      <c r="X102" s="158" t="s">
        <v>172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184" t="s">
        <v>198</v>
      </c>
      <c r="D103" s="182"/>
      <c r="E103" s="183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4" t="s">
        <v>206</v>
      </c>
      <c r="D104" s="182"/>
      <c r="E104" s="183">
        <v>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393"/>
      <c r="D105" s="394"/>
      <c r="E105" s="394"/>
      <c r="F105" s="394"/>
      <c r="G105" s="39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67">
        <v>20</v>
      </c>
      <c r="B106" s="168" t="s">
        <v>262</v>
      </c>
      <c r="C106" s="178" t="s">
        <v>263</v>
      </c>
      <c r="D106" s="169" t="s">
        <v>193</v>
      </c>
      <c r="E106" s="170">
        <v>7.875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0">
        <v>0</v>
      </c>
      <c r="O106" s="170">
        <f>ROUND(E106*N106,2)</f>
        <v>0</v>
      </c>
      <c r="P106" s="170">
        <v>5.0000000000000001E-3</v>
      </c>
      <c r="Q106" s="170">
        <f>ROUND(E106*P106,2)</f>
        <v>0.04</v>
      </c>
      <c r="R106" s="172" t="s">
        <v>261</v>
      </c>
      <c r="S106" s="172" t="s">
        <v>145</v>
      </c>
      <c r="T106" s="173" t="s">
        <v>145</v>
      </c>
      <c r="U106" s="158">
        <v>0.51</v>
      </c>
      <c r="V106" s="158">
        <f>ROUND(E106*U106,2)</f>
        <v>4.0199999999999996</v>
      </c>
      <c r="W106" s="158"/>
      <c r="X106" s="158" t="s">
        <v>172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184" t="s">
        <v>198</v>
      </c>
      <c r="D107" s="182"/>
      <c r="E107" s="183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175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184" t="s">
        <v>264</v>
      </c>
      <c r="D108" s="182"/>
      <c r="E108" s="183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175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4" t="s">
        <v>222</v>
      </c>
      <c r="D109" s="182"/>
      <c r="E109" s="183">
        <v>7.875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175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393"/>
      <c r="D110" s="394"/>
      <c r="E110" s="394"/>
      <c r="F110" s="394"/>
      <c r="G110" s="39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67">
        <v>21</v>
      </c>
      <c r="B111" s="168" t="s">
        <v>265</v>
      </c>
      <c r="C111" s="178" t="s">
        <v>266</v>
      </c>
      <c r="D111" s="169" t="s">
        <v>193</v>
      </c>
      <c r="E111" s="170">
        <v>7.875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0</v>
      </c>
      <c r="O111" s="170">
        <f>ROUND(E111*N111,2)</f>
        <v>0</v>
      </c>
      <c r="P111" s="170">
        <v>2E-3</v>
      </c>
      <c r="Q111" s="170">
        <f>ROUND(E111*P111,2)</f>
        <v>0.02</v>
      </c>
      <c r="R111" s="172" t="s">
        <v>261</v>
      </c>
      <c r="S111" s="172" t="s">
        <v>145</v>
      </c>
      <c r="T111" s="173" t="s">
        <v>145</v>
      </c>
      <c r="U111" s="158">
        <v>0.1</v>
      </c>
      <c r="V111" s="158">
        <f>ROUND(E111*U111,2)</f>
        <v>0.79</v>
      </c>
      <c r="W111" s="158"/>
      <c r="X111" s="158" t="s">
        <v>172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173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184" t="s">
        <v>198</v>
      </c>
      <c r="D112" s="182"/>
      <c r="E112" s="183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175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4" t="s">
        <v>264</v>
      </c>
      <c r="D113" s="182"/>
      <c r="E113" s="183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175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4" t="s">
        <v>222</v>
      </c>
      <c r="D114" s="182"/>
      <c r="E114" s="183">
        <v>7.875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175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393"/>
      <c r="D115" s="394"/>
      <c r="E115" s="394"/>
      <c r="F115" s="394"/>
      <c r="G115" s="39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>
      <c r="A116" s="167">
        <v>22</v>
      </c>
      <c r="B116" s="168" t="s">
        <v>267</v>
      </c>
      <c r="C116" s="178" t="s">
        <v>268</v>
      </c>
      <c r="D116" s="169" t="s">
        <v>193</v>
      </c>
      <c r="E116" s="170">
        <v>1.3125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0">
        <v>0</v>
      </c>
      <c r="O116" s="170">
        <f>ROUND(E116*N116,2)</f>
        <v>0</v>
      </c>
      <c r="P116" s="170">
        <v>3.5000000000000001E-3</v>
      </c>
      <c r="Q116" s="170">
        <f>ROUND(E116*P116,2)</f>
        <v>0</v>
      </c>
      <c r="R116" s="172" t="s">
        <v>269</v>
      </c>
      <c r="S116" s="172" t="s">
        <v>145</v>
      </c>
      <c r="T116" s="173" t="s">
        <v>145</v>
      </c>
      <c r="U116" s="158">
        <v>0.28100000000000003</v>
      </c>
      <c r="V116" s="158">
        <f>ROUND(E116*U116,2)</f>
        <v>0.37</v>
      </c>
      <c r="W116" s="158"/>
      <c r="X116" s="158" t="s">
        <v>172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173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184" t="s">
        <v>198</v>
      </c>
      <c r="D117" s="182"/>
      <c r="E117" s="183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175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184" t="s">
        <v>213</v>
      </c>
      <c r="D118" s="182"/>
      <c r="E118" s="183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175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4" t="s">
        <v>258</v>
      </c>
      <c r="D119" s="182"/>
      <c r="E119" s="183">
        <v>1.3125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175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393"/>
      <c r="D120" s="394"/>
      <c r="E120" s="394"/>
      <c r="F120" s="394"/>
      <c r="G120" s="39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1" t="s">
        <v>140</v>
      </c>
      <c r="B121" s="162" t="s">
        <v>86</v>
      </c>
      <c r="C121" s="177" t="s">
        <v>87</v>
      </c>
      <c r="D121" s="163"/>
      <c r="E121" s="164"/>
      <c r="F121" s="165"/>
      <c r="G121" s="165">
        <f>SUMIF(AG122:AG127,"&lt;&gt;NOR",G122:G127)</f>
        <v>0</v>
      </c>
      <c r="H121" s="165"/>
      <c r="I121" s="165">
        <f>SUM(I122:I127)</f>
        <v>0</v>
      </c>
      <c r="J121" s="165"/>
      <c r="K121" s="165">
        <f>SUM(K122:K127)</f>
        <v>0</v>
      </c>
      <c r="L121" s="165"/>
      <c r="M121" s="165">
        <f>SUM(M122:M127)</f>
        <v>0</v>
      </c>
      <c r="N121" s="164"/>
      <c r="O121" s="164">
        <f>SUM(O122:O127)</f>
        <v>0</v>
      </c>
      <c r="P121" s="164"/>
      <c r="Q121" s="164">
        <f>SUM(Q122:Q127)</f>
        <v>0</v>
      </c>
      <c r="R121" s="165"/>
      <c r="S121" s="165"/>
      <c r="T121" s="166"/>
      <c r="U121" s="160"/>
      <c r="V121" s="160">
        <f>SUM(V122:V127)</f>
        <v>1.89</v>
      </c>
      <c r="W121" s="160"/>
      <c r="X121" s="160"/>
      <c r="AG121" t="s">
        <v>141</v>
      </c>
    </row>
    <row r="122" spans="1:60" ht="22.5" outlineLevel="1">
      <c r="A122" s="167">
        <v>23</v>
      </c>
      <c r="B122" s="168" t="s">
        <v>270</v>
      </c>
      <c r="C122" s="178" t="s">
        <v>271</v>
      </c>
      <c r="D122" s="169" t="s">
        <v>272</v>
      </c>
      <c r="E122" s="170">
        <v>0.73299000000000003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0">
        <v>0</v>
      </c>
      <c r="O122" s="170">
        <f>ROUND(E122*N122,2)</f>
        <v>0</v>
      </c>
      <c r="P122" s="170">
        <v>0</v>
      </c>
      <c r="Q122" s="170">
        <f>ROUND(E122*P122,2)</f>
        <v>0</v>
      </c>
      <c r="R122" s="172" t="s">
        <v>273</v>
      </c>
      <c r="S122" s="172" t="s">
        <v>145</v>
      </c>
      <c r="T122" s="173" t="s">
        <v>145</v>
      </c>
      <c r="U122" s="158">
        <v>2.577</v>
      </c>
      <c r="V122" s="158">
        <f>ROUND(E122*U122,2)</f>
        <v>1.89</v>
      </c>
      <c r="W122" s="158"/>
      <c r="X122" s="158" t="s">
        <v>274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275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406" t="s">
        <v>276</v>
      </c>
      <c r="D123" s="407"/>
      <c r="E123" s="407"/>
      <c r="F123" s="407"/>
      <c r="G123" s="407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184" t="s">
        <v>277</v>
      </c>
      <c r="D124" s="182"/>
      <c r="E124" s="183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175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/>
      <c r="B125" s="155"/>
      <c r="C125" s="184" t="s">
        <v>278</v>
      </c>
      <c r="D125" s="182"/>
      <c r="E125" s="183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175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184" t="s">
        <v>279</v>
      </c>
      <c r="D126" s="182"/>
      <c r="E126" s="183">
        <v>0.73299000000000003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175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393"/>
      <c r="D127" s="394"/>
      <c r="E127" s="394"/>
      <c r="F127" s="394"/>
      <c r="G127" s="394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161" t="s">
        <v>140</v>
      </c>
      <c r="B128" s="162" t="s">
        <v>88</v>
      </c>
      <c r="C128" s="177" t="s">
        <v>89</v>
      </c>
      <c r="D128" s="163"/>
      <c r="E128" s="164"/>
      <c r="F128" s="165"/>
      <c r="G128" s="165">
        <f>SUMIF(AG129:AG157,"&lt;&gt;NOR",G129:G157)</f>
        <v>0</v>
      </c>
      <c r="H128" s="165"/>
      <c r="I128" s="165">
        <f>SUM(I129:I157)</f>
        <v>0</v>
      </c>
      <c r="J128" s="165"/>
      <c r="K128" s="165">
        <f>SUM(K129:K157)</f>
        <v>0</v>
      </c>
      <c r="L128" s="165"/>
      <c r="M128" s="165">
        <f>SUM(M129:M157)</f>
        <v>0</v>
      </c>
      <c r="N128" s="164"/>
      <c r="O128" s="164">
        <f>SUM(O129:O157)</f>
        <v>0</v>
      </c>
      <c r="P128" s="164"/>
      <c r="Q128" s="164">
        <f>SUM(Q129:Q157)</f>
        <v>0</v>
      </c>
      <c r="R128" s="165"/>
      <c r="S128" s="165"/>
      <c r="T128" s="166"/>
      <c r="U128" s="160"/>
      <c r="V128" s="160">
        <f>SUM(V129:V157)</f>
        <v>0.71</v>
      </c>
      <c r="W128" s="160"/>
      <c r="X128" s="160"/>
      <c r="AG128" t="s">
        <v>141</v>
      </c>
    </row>
    <row r="129" spans="1:60" outlineLevel="1">
      <c r="A129" s="167">
        <v>24</v>
      </c>
      <c r="B129" s="168" t="s">
        <v>280</v>
      </c>
      <c r="C129" s="178" t="s">
        <v>281</v>
      </c>
      <c r="D129" s="169" t="s">
        <v>193</v>
      </c>
      <c r="E129" s="170">
        <v>0.65625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0">
        <v>0</v>
      </c>
      <c r="O129" s="170">
        <f>ROUND(E129*N129,2)</f>
        <v>0</v>
      </c>
      <c r="P129" s="170">
        <v>0</v>
      </c>
      <c r="Q129" s="170">
        <f>ROUND(E129*P129,2)</f>
        <v>0</v>
      </c>
      <c r="R129" s="172" t="s">
        <v>257</v>
      </c>
      <c r="S129" s="172" t="s">
        <v>145</v>
      </c>
      <c r="T129" s="173" t="s">
        <v>145</v>
      </c>
      <c r="U129" s="158">
        <v>0.08</v>
      </c>
      <c r="V129" s="158">
        <f>ROUND(E129*U129,2)</f>
        <v>0.05</v>
      </c>
      <c r="W129" s="158"/>
      <c r="X129" s="158" t="s">
        <v>172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/>
      <c r="B130" s="155"/>
      <c r="C130" s="184" t="s">
        <v>198</v>
      </c>
      <c r="D130" s="182"/>
      <c r="E130" s="183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175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184" t="s">
        <v>213</v>
      </c>
      <c r="D131" s="182"/>
      <c r="E131" s="183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175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184" t="s">
        <v>282</v>
      </c>
      <c r="D132" s="182"/>
      <c r="E132" s="183">
        <v>0.65625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175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54"/>
      <c r="B133" s="155"/>
      <c r="C133" s="393"/>
      <c r="D133" s="394"/>
      <c r="E133" s="394"/>
      <c r="F133" s="394"/>
      <c r="G133" s="39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>
      <c r="A134" s="167">
        <v>25</v>
      </c>
      <c r="B134" s="168" t="s">
        <v>283</v>
      </c>
      <c r="C134" s="178" t="s">
        <v>284</v>
      </c>
      <c r="D134" s="169" t="s">
        <v>193</v>
      </c>
      <c r="E134" s="170">
        <v>0.65625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0">
        <v>3.0000000000000001E-5</v>
      </c>
      <c r="O134" s="170">
        <f>ROUND(E134*N134,2)</f>
        <v>0</v>
      </c>
      <c r="P134" s="170">
        <v>0</v>
      </c>
      <c r="Q134" s="170">
        <f>ROUND(E134*P134,2)</f>
        <v>0</v>
      </c>
      <c r="R134" s="172" t="s">
        <v>257</v>
      </c>
      <c r="S134" s="172" t="s">
        <v>145</v>
      </c>
      <c r="T134" s="173" t="s">
        <v>145</v>
      </c>
      <c r="U134" s="158">
        <v>7.0000000000000007E-2</v>
      </c>
      <c r="V134" s="158">
        <f>ROUND(E134*U134,2)</f>
        <v>0.05</v>
      </c>
      <c r="W134" s="158"/>
      <c r="X134" s="158" t="s">
        <v>172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173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4" t="s">
        <v>198</v>
      </c>
      <c r="D135" s="182"/>
      <c r="E135" s="183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175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184" t="s">
        <v>213</v>
      </c>
      <c r="D136" s="182"/>
      <c r="E136" s="183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175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184" t="s">
        <v>282</v>
      </c>
      <c r="D137" s="182"/>
      <c r="E137" s="183">
        <v>0.65625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175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54"/>
      <c r="B138" s="155"/>
      <c r="C138" s="393"/>
      <c r="D138" s="394"/>
      <c r="E138" s="394"/>
      <c r="F138" s="394"/>
      <c r="G138" s="39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151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>
      <c r="A139" s="167">
        <v>26</v>
      </c>
      <c r="B139" s="168" t="s">
        <v>285</v>
      </c>
      <c r="C139" s="178" t="s">
        <v>286</v>
      </c>
      <c r="D139" s="169" t="s">
        <v>249</v>
      </c>
      <c r="E139" s="170">
        <v>8.75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0">
        <v>4.0000000000000003E-5</v>
      </c>
      <c r="O139" s="170">
        <f>ROUND(E139*N139,2)</f>
        <v>0</v>
      </c>
      <c r="P139" s="170">
        <v>0</v>
      </c>
      <c r="Q139" s="170">
        <f>ROUND(E139*P139,2)</f>
        <v>0</v>
      </c>
      <c r="R139" s="172" t="s">
        <v>257</v>
      </c>
      <c r="S139" s="172" t="s">
        <v>145</v>
      </c>
      <c r="T139" s="173" t="s">
        <v>145</v>
      </c>
      <c r="U139" s="158">
        <v>0.04</v>
      </c>
      <c r="V139" s="158">
        <f>ROUND(E139*U139,2)</f>
        <v>0.35</v>
      </c>
      <c r="W139" s="158"/>
      <c r="X139" s="158" t="s">
        <v>172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184" t="s">
        <v>198</v>
      </c>
      <c r="D140" s="182"/>
      <c r="E140" s="183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175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54"/>
      <c r="B141" s="155"/>
      <c r="C141" s="184" t="s">
        <v>213</v>
      </c>
      <c r="D141" s="182"/>
      <c r="E141" s="183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175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/>
      <c r="B142" s="155"/>
      <c r="C142" s="184" t="s">
        <v>217</v>
      </c>
      <c r="D142" s="182"/>
      <c r="E142" s="183">
        <v>8.75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175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393"/>
      <c r="D143" s="394"/>
      <c r="E143" s="394"/>
      <c r="F143" s="394"/>
      <c r="G143" s="39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151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67">
        <v>27</v>
      </c>
      <c r="B144" s="168" t="s">
        <v>287</v>
      </c>
      <c r="C144" s="178" t="s">
        <v>288</v>
      </c>
      <c r="D144" s="169" t="s">
        <v>193</v>
      </c>
      <c r="E144" s="170">
        <v>0.65625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0">
        <v>3.6800000000000001E-3</v>
      </c>
      <c r="O144" s="170">
        <f>ROUND(E144*N144,2)</f>
        <v>0</v>
      </c>
      <c r="P144" s="170">
        <v>0</v>
      </c>
      <c r="Q144" s="170">
        <f>ROUND(E144*P144,2)</f>
        <v>0</v>
      </c>
      <c r="R144" s="172"/>
      <c r="S144" s="172" t="s">
        <v>154</v>
      </c>
      <c r="T144" s="173" t="s">
        <v>289</v>
      </c>
      <c r="U144" s="158">
        <v>0.39</v>
      </c>
      <c r="V144" s="158">
        <f>ROUND(E144*U144,2)</f>
        <v>0.26</v>
      </c>
      <c r="W144" s="158"/>
      <c r="X144" s="158" t="s">
        <v>172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173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402" t="s">
        <v>290</v>
      </c>
      <c r="D145" s="403"/>
      <c r="E145" s="403"/>
      <c r="F145" s="403"/>
      <c r="G145" s="403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150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/>
      <c r="B146" s="155"/>
      <c r="C146" s="184" t="s">
        <v>198</v>
      </c>
      <c r="D146" s="182"/>
      <c r="E146" s="183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175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54"/>
      <c r="B147" s="155"/>
      <c r="C147" s="184" t="s">
        <v>213</v>
      </c>
      <c r="D147" s="182"/>
      <c r="E147" s="183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175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4" t="s">
        <v>282</v>
      </c>
      <c r="D148" s="182"/>
      <c r="E148" s="183">
        <v>0.65625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175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393"/>
      <c r="D149" s="394"/>
      <c r="E149" s="394"/>
      <c r="F149" s="394"/>
      <c r="G149" s="394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151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>
      <c r="A150" s="167">
        <v>28</v>
      </c>
      <c r="B150" s="168" t="s">
        <v>291</v>
      </c>
      <c r="C150" s="178" t="s">
        <v>292</v>
      </c>
      <c r="D150" s="169" t="s">
        <v>212</v>
      </c>
      <c r="E150" s="170">
        <v>3.347E-2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0">
        <v>2.5000000000000001E-2</v>
      </c>
      <c r="O150" s="170">
        <f>ROUND(E150*N150,2)</f>
        <v>0</v>
      </c>
      <c r="P150" s="170">
        <v>0</v>
      </c>
      <c r="Q150" s="170">
        <f>ROUND(E150*P150,2)</f>
        <v>0</v>
      </c>
      <c r="R150" s="172" t="s">
        <v>293</v>
      </c>
      <c r="S150" s="172" t="s">
        <v>145</v>
      </c>
      <c r="T150" s="173" t="s">
        <v>145</v>
      </c>
      <c r="U150" s="158">
        <v>0</v>
      </c>
      <c r="V150" s="158">
        <f>ROUND(E150*U150,2)</f>
        <v>0</v>
      </c>
      <c r="W150" s="158"/>
      <c r="X150" s="158" t="s">
        <v>294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295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54"/>
      <c r="B151" s="155"/>
      <c r="C151" s="184" t="s">
        <v>198</v>
      </c>
      <c r="D151" s="182"/>
      <c r="E151" s="183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175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184" t="s">
        <v>213</v>
      </c>
      <c r="D152" s="182"/>
      <c r="E152" s="183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175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184" t="s">
        <v>296</v>
      </c>
      <c r="D153" s="182"/>
      <c r="E153" s="183">
        <v>3.347E-2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175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54"/>
      <c r="B154" s="155"/>
      <c r="C154" s="393"/>
      <c r="D154" s="394"/>
      <c r="E154" s="394"/>
      <c r="F154" s="394"/>
      <c r="G154" s="39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151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>
        <v>29</v>
      </c>
      <c r="B155" s="155" t="s">
        <v>297</v>
      </c>
      <c r="C155" s="185" t="s">
        <v>298</v>
      </c>
      <c r="D155" s="156" t="s">
        <v>0</v>
      </c>
      <c r="E155" s="175"/>
      <c r="F155" s="159"/>
      <c r="G155" s="158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8" t="s">
        <v>257</v>
      </c>
      <c r="S155" s="158" t="s">
        <v>145</v>
      </c>
      <c r="T155" s="158" t="s">
        <v>145</v>
      </c>
      <c r="U155" s="158">
        <v>0</v>
      </c>
      <c r="V155" s="158">
        <f>ROUND(E155*U155,2)</f>
        <v>0</v>
      </c>
      <c r="W155" s="158"/>
      <c r="X155" s="158" t="s">
        <v>274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275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54"/>
      <c r="B156" s="155"/>
      <c r="C156" s="410" t="s">
        <v>299</v>
      </c>
      <c r="D156" s="411"/>
      <c r="E156" s="411"/>
      <c r="F156" s="411"/>
      <c r="G156" s="411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393"/>
      <c r="D157" s="394"/>
      <c r="E157" s="394"/>
      <c r="F157" s="394"/>
      <c r="G157" s="394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151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>
      <c r="A158" s="161" t="s">
        <v>140</v>
      </c>
      <c r="B158" s="162" t="s">
        <v>90</v>
      </c>
      <c r="C158" s="177" t="s">
        <v>91</v>
      </c>
      <c r="D158" s="163"/>
      <c r="E158" s="164"/>
      <c r="F158" s="165"/>
      <c r="G158" s="165">
        <f>SUMIF(AG159:AG160,"&lt;&gt;NOR",G159:G160)</f>
        <v>0</v>
      </c>
      <c r="H158" s="165"/>
      <c r="I158" s="165">
        <f>SUM(I159:I160)</f>
        <v>0</v>
      </c>
      <c r="J158" s="165"/>
      <c r="K158" s="165">
        <f>SUM(K159:K160)</f>
        <v>0</v>
      </c>
      <c r="L158" s="165"/>
      <c r="M158" s="165">
        <f>SUM(M159:M160)</f>
        <v>0</v>
      </c>
      <c r="N158" s="164"/>
      <c r="O158" s="164">
        <f>SUM(O159:O160)</f>
        <v>0</v>
      </c>
      <c r="P158" s="164"/>
      <c r="Q158" s="164">
        <f>SUM(Q159:Q160)</f>
        <v>0</v>
      </c>
      <c r="R158" s="165"/>
      <c r="S158" s="165"/>
      <c r="T158" s="166"/>
      <c r="U158" s="160"/>
      <c r="V158" s="160">
        <f>SUM(V159:V160)</f>
        <v>0</v>
      </c>
      <c r="W158" s="160"/>
      <c r="X158" s="160"/>
      <c r="AG158" t="s">
        <v>141</v>
      </c>
    </row>
    <row r="159" spans="1:60" outlineLevel="1">
      <c r="A159" s="167">
        <v>30</v>
      </c>
      <c r="B159" s="168" t="s">
        <v>300</v>
      </c>
      <c r="C159" s="178" t="s">
        <v>301</v>
      </c>
      <c r="D159" s="169" t="s">
        <v>302</v>
      </c>
      <c r="E159" s="170">
        <v>1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0</v>
      </c>
      <c r="O159" s="170">
        <f>ROUND(E159*N159,2)</f>
        <v>0</v>
      </c>
      <c r="P159" s="170">
        <v>0</v>
      </c>
      <c r="Q159" s="170">
        <f>ROUND(E159*P159,2)</f>
        <v>0</v>
      </c>
      <c r="R159" s="172"/>
      <c r="S159" s="172" t="s">
        <v>154</v>
      </c>
      <c r="T159" s="173" t="s">
        <v>146</v>
      </c>
      <c r="U159" s="158">
        <v>0</v>
      </c>
      <c r="V159" s="158">
        <f>ROUND(E159*U159,2)</f>
        <v>0</v>
      </c>
      <c r="W159" s="158"/>
      <c r="X159" s="158" t="s">
        <v>172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173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408"/>
      <c r="D160" s="409"/>
      <c r="E160" s="409"/>
      <c r="F160" s="409"/>
      <c r="G160" s="409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151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>
      <c r="A161" s="161" t="s">
        <v>140</v>
      </c>
      <c r="B161" s="162" t="s">
        <v>92</v>
      </c>
      <c r="C161" s="177" t="s">
        <v>93</v>
      </c>
      <c r="D161" s="163"/>
      <c r="E161" s="164"/>
      <c r="F161" s="165"/>
      <c r="G161" s="165">
        <f>SUMIF(AG162:AG163,"&lt;&gt;NOR",G162:G163)</f>
        <v>0</v>
      </c>
      <c r="H161" s="165"/>
      <c r="I161" s="165">
        <f>SUM(I162:I163)</f>
        <v>0</v>
      </c>
      <c r="J161" s="165"/>
      <c r="K161" s="165">
        <f>SUM(K162:K163)</f>
        <v>0</v>
      </c>
      <c r="L161" s="165"/>
      <c r="M161" s="165">
        <f>SUM(M162:M163)</f>
        <v>0</v>
      </c>
      <c r="N161" s="164"/>
      <c r="O161" s="164">
        <f>SUM(O162:O163)</f>
        <v>0</v>
      </c>
      <c r="P161" s="164"/>
      <c r="Q161" s="164">
        <f>SUM(Q162:Q163)</f>
        <v>0</v>
      </c>
      <c r="R161" s="165"/>
      <c r="S161" s="165"/>
      <c r="T161" s="166"/>
      <c r="U161" s="160"/>
      <c r="V161" s="160">
        <f>SUM(V162:V163)</f>
        <v>0</v>
      </c>
      <c r="W161" s="160"/>
      <c r="X161" s="160"/>
      <c r="AG161" t="s">
        <v>141</v>
      </c>
    </row>
    <row r="162" spans="1:60" outlineLevel="1">
      <c r="A162" s="167">
        <v>31</v>
      </c>
      <c r="B162" s="168" t="s">
        <v>303</v>
      </c>
      <c r="C162" s="178" t="s">
        <v>304</v>
      </c>
      <c r="D162" s="169" t="s">
        <v>302</v>
      </c>
      <c r="E162" s="170">
        <v>1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0</v>
      </c>
      <c r="O162" s="170">
        <f>ROUND(E162*N162,2)</f>
        <v>0</v>
      </c>
      <c r="P162" s="170">
        <v>0</v>
      </c>
      <c r="Q162" s="170">
        <f>ROUND(E162*P162,2)</f>
        <v>0</v>
      </c>
      <c r="R162" s="172"/>
      <c r="S162" s="172" t="s">
        <v>154</v>
      </c>
      <c r="T162" s="173" t="s">
        <v>146</v>
      </c>
      <c r="U162" s="158">
        <v>0</v>
      </c>
      <c r="V162" s="158">
        <f>ROUND(E162*U162,2)</f>
        <v>0</v>
      </c>
      <c r="W162" s="158"/>
      <c r="X162" s="158" t="s">
        <v>172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173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54"/>
      <c r="B163" s="155"/>
      <c r="C163" s="408"/>
      <c r="D163" s="409"/>
      <c r="E163" s="409"/>
      <c r="F163" s="409"/>
      <c r="G163" s="409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151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>
      <c r="A164" s="161" t="s">
        <v>140</v>
      </c>
      <c r="B164" s="162" t="s">
        <v>94</v>
      </c>
      <c r="C164" s="177" t="s">
        <v>95</v>
      </c>
      <c r="D164" s="163"/>
      <c r="E164" s="164"/>
      <c r="F164" s="165"/>
      <c r="G164" s="165">
        <f>SUMIF(AG165:AG171,"&lt;&gt;NOR",G165:G171)</f>
        <v>0</v>
      </c>
      <c r="H164" s="165"/>
      <c r="I164" s="165">
        <f>SUM(I165:I171)</f>
        <v>0</v>
      </c>
      <c r="J164" s="165"/>
      <c r="K164" s="165">
        <f>SUM(K165:K171)</f>
        <v>0</v>
      </c>
      <c r="L164" s="165"/>
      <c r="M164" s="165">
        <f>SUM(M165:M171)</f>
        <v>0</v>
      </c>
      <c r="N164" s="164"/>
      <c r="O164" s="164">
        <f>SUM(O165:O171)</f>
        <v>0</v>
      </c>
      <c r="P164" s="164"/>
      <c r="Q164" s="164">
        <f>SUM(Q165:Q171)</f>
        <v>0</v>
      </c>
      <c r="R164" s="165"/>
      <c r="S164" s="165"/>
      <c r="T164" s="166"/>
      <c r="U164" s="160"/>
      <c r="V164" s="160">
        <f>SUM(V165:V171)</f>
        <v>0</v>
      </c>
      <c r="W164" s="160"/>
      <c r="X164" s="160"/>
      <c r="AG164" t="s">
        <v>141</v>
      </c>
    </row>
    <row r="165" spans="1:60" outlineLevel="1">
      <c r="A165" s="167">
        <v>32</v>
      </c>
      <c r="B165" s="168" t="s">
        <v>305</v>
      </c>
      <c r="C165" s="178" t="s">
        <v>306</v>
      </c>
      <c r="D165" s="169" t="s">
        <v>302</v>
      </c>
      <c r="E165" s="170">
        <v>1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0">
        <v>0</v>
      </c>
      <c r="O165" s="170">
        <f>ROUND(E165*N165,2)</f>
        <v>0</v>
      </c>
      <c r="P165" s="170">
        <v>0</v>
      </c>
      <c r="Q165" s="170">
        <f>ROUND(E165*P165,2)</f>
        <v>0</v>
      </c>
      <c r="R165" s="172"/>
      <c r="S165" s="172" t="s">
        <v>154</v>
      </c>
      <c r="T165" s="173" t="s">
        <v>146</v>
      </c>
      <c r="U165" s="158">
        <v>0</v>
      </c>
      <c r="V165" s="158">
        <f>ROUND(E165*U165,2)</f>
        <v>0</v>
      </c>
      <c r="W165" s="158"/>
      <c r="X165" s="158" t="s">
        <v>172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54"/>
      <c r="B166" s="155"/>
      <c r="C166" s="184" t="s">
        <v>198</v>
      </c>
      <c r="D166" s="182"/>
      <c r="E166" s="18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175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54"/>
      <c r="B167" s="155"/>
      <c r="C167" s="184" t="s">
        <v>307</v>
      </c>
      <c r="D167" s="182"/>
      <c r="E167" s="183">
        <v>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175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54"/>
      <c r="B168" s="155"/>
      <c r="C168" s="393"/>
      <c r="D168" s="394"/>
      <c r="E168" s="394"/>
      <c r="F168" s="394"/>
      <c r="G168" s="39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151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54">
        <v>33</v>
      </c>
      <c r="B169" s="155" t="s">
        <v>308</v>
      </c>
      <c r="C169" s="185" t="s">
        <v>309</v>
      </c>
      <c r="D169" s="156" t="s">
        <v>0</v>
      </c>
      <c r="E169" s="175"/>
      <c r="F169" s="159"/>
      <c r="G169" s="15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8" t="s">
        <v>310</v>
      </c>
      <c r="S169" s="158" t="s">
        <v>145</v>
      </c>
      <c r="T169" s="158" t="s">
        <v>145</v>
      </c>
      <c r="U169" s="158">
        <v>0</v>
      </c>
      <c r="V169" s="158">
        <f>ROUND(E169*U169,2)</f>
        <v>0</v>
      </c>
      <c r="W169" s="158"/>
      <c r="X169" s="158" t="s">
        <v>274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275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54"/>
      <c r="B170" s="155"/>
      <c r="C170" s="410" t="s">
        <v>299</v>
      </c>
      <c r="D170" s="411"/>
      <c r="E170" s="411"/>
      <c r="F170" s="411"/>
      <c r="G170" s="411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54"/>
      <c r="B171" s="155"/>
      <c r="C171" s="393"/>
      <c r="D171" s="394"/>
      <c r="E171" s="394"/>
      <c r="F171" s="394"/>
      <c r="G171" s="394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151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>
      <c r="A172" s="161" t="s">
        <v>140</v>
      </c>
      <c r="B172" s="162" t="s">
        <v>96</v>
      </c>
      <c r="C172" s="177" t="s">
        <v>97</v>
      </c>
      <c r="D172" s="163"/>
      <c r="E172" s="164"/>
      <c r="F172" s="165"/>
      <c r="G172" s="165">
        <f>SUMIF(AG173:AG189,"&lt;&gt;NOR",G173:G189)</f>
        <v>0</v>
      </c>
      <c r="H172" s="165"/>
      <c r="I172" s="165">
        <f>SUM(I173:I189)</f>
        <v>0</v>
      </c>
      <c r="J172" s="165"/>
      <c r="K172" s="165">
        <f>SUM(K173:K189)</f>
        <v>0</v>
      </c>
      <c r="L172" s="165"/>
      <c r="M172" s="165">
        <f>SUM(M173:M189)</f>
        <v>0</v>
      </c>
      <c r="N172" s="164"/>
      <c r="O172" s="164">
        <f>SUM(O173:O189)</f>
        <v>0</v>
      </c>
      <c r="P172" s="164"/>
      <c r="Q172" s="164">
        <f>SUM(Q173:Q189)</f>
        <v>0</v>
      </c>
      <c r="R172" s="165"/>
      <c r="S172" s="165"/>
      <c r="T172" s="166"/>
      <c r="U172" s="160"/>
      <c r="V172" s="160">
        <f>SUM(V173:V189)</f>
        <v>9.0599999999999987</v>
      </c>
      <c r="W172" s="160"/>
      <c r="X172" s="160"/>
      <c r="AG172" t="s">
        <v>141</v>
      </c>
    </row>
    <row r="173" spans="1:60" ht="33.75" outlineLevel="1">
      <c r="A173" s="167">
        <v>34</v>
      </c>
      <c r="B173" s="168" t="s">
        <v>311</v>
      </c>
      <c r="C173" s="178" t="s">
        <v>312</v>
      </c>
      <c r="D173" s="169" t="s">
        <v>193</v>
      </c>
      <c r="E173" s="170">
        <v>7.875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0">
        <v>1.4999999999999999E-4</v>
      </c>
      <c r="O173" s="170">
        <f>ROUND(E173*N173,2)</f>
        <v>0</v>
      </c>
      <c r="P173" s="170">
        <v>0</v>
      </c>
      <c r="Q173" s="170">
        <f>ROUND(E173*P173,2)</f>
        <v>0</v>
      </c>
      <c r="R173" s="172" t="s">
        <v>261</v>
      </c>
      <c r="S173" s="172" t="s">
        <v>145</v>
      </c>
      <c r="T173" s="173" t="s">
        <v>145</v>
      </c>
      <c r="U173" s="158">
        <v>0.87</v>
      </c>
      <c r="V173" s="158">
        <f>ROUND(E173*U173,2)</f>
        <v>6.85</v>
      </c>
      <c r="W173" s="158"/>
      <c r="X173" s="158" t="s">
        <v>172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313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54"/>
      <c r="B174" s="155"/>
      <c r="C174" s="184" t="s">
        <v>314</v>
      </c>
      <c r="D174" s="182"/>
      <c r="E174" s="183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175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54"/>
      <c r="B175" s="155"/>
      <c r="C175" s="184" t="s">
        <v>198</v>
      </c>
      <c r="D175" s="182"/>
      <c r="E175" s="183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175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54"/>
      <c r="B176" s="155"/>
      <c r="C176" s="184" t="s">
        <v>222</v>
      </c>
      <c r="D176" s="182"/>
      <c r="E176" s="183">
        <v>7.875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175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54"/>
      <c r="B177" s="155"/>
      <c r="C177" s="393"/>
      <c r="D177" s="394"/>
      <c r="E177" s="394"/>
      <c r="F177" s="394"/>
      <c r="G177" s="394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151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67">
        <v>35</v>
      </c>
      <c r="B178" s="168" t="s">
        <v>315</v>
      </c>
      <c r="C178" s="178" t="s">
        <v>316</v>
      </c>
      <c r="D178" s="169" t="s">
        <v>193</v>
      </c>
      <c r="E178" s="170">
        <v>9.0562500000000004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0">
        <v>0</v>
      </c>
      <c r="O178" s="170">
        <f>ROUND(E178*N178,2)</f>
        <v>0</v>
      </c>
      <c r="P178" s="170">
        <v>0</v>
      </c>
      <c r="Q178" s="170">
        <f>ROUND(E178*P178,2)</f>
        <v>0</v>
      </c>
      <c r="R178" s="172"/>
      <c r="S178" s="172" t="s">
        <v>154</v>
      </c>
      <c r="T178" s="173" t="s">
        <v>146</v>
      </c>
      <c r="U178" s="158">
        <v>0</v>
      </c>
      <c r="V178" s="158">
        <f>ROUND(E178*U178,2)</f>
        <v>0</v>
      </c>
      <c r="W178" s="158"/>
      <c r="X178" s="158" t="s">
        <v>172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313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54"/>
      <c r="B179" s="155"/>
      <c r="C179" s="184" t="s">
        <v>198</v>
      </c>
      <c r="D179" s="182"/>
      <c r="E179" s="183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175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54"/>
      <c r="B180" s="155"/>
      <c r="C180" s="184" t="s">
        <v>317</v>
      </c>
      <c r="D180" s="182"/>
      <c r="E180" s="183">
        <v>9.0562500000000004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175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54"/>
      <c r="B181" s="155"/>
      <c r="C181" s="393"/>
      <c r="D181" s="394"/>
      <c r="E181" s="394"/>
      <c r="F181" s="394"/>
      <c r="G181" s="394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151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67">
        <v>36</v>
      </c>
      <c r="B182" s="168" t="s">
        <v>318</v>
      </c>
      <c r="C182" s="178" t="s">
        <v>319</v>
      </c>
      <c r="D182" s="169" t="s">
        <v>193</v>
      </c>
      <c r="E182" s="170">
        <v>7.875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0">
        <v>0</v>
      </c>
      <c r="O182" s="170">
        <f>ROUND(E182*N182,2)</f>
        <v>0</v>
      </c>
      <c r="P182" s="170">
        <v>0</v>
      </c>
      <c r="Q182" s="170">
        <f>ROUND(E182*P182,2)</f>
        <v>0</v>
      </c>
      <c r="R182" s="172"/>
      <c r="S182" s="172" t="s">
        <v>154</v>
      </c>
      <c r="T182" s="173" t="s">
        <v>146</v>
      </c>
      <c r="U182" s="158">
        <v>0.28000000000000003</v>
      </c>
      <c r="V182" s="158">
        <f>ROUND(E182*U182,2)</f>
        <v>2.21</v>
      </c>
      <c r="W182" s="158"/>
      <c r="X182" s="158" t="s">
        <v>172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173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54"/>
      <c r="B183" s="155"/>
      <c r="C183" s="184" t="s">
        <v>314</v>
      </c>
      <c r="D183" s="182"/>
      <c r="E183" s="183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175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54"/>
      <c r="B184" s="155"/>
      <c r="C184" s="184" t="s">
        <v>198</v>
      </c>
      <c r="D184" s="182"/>
      <c r="E184" s="183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175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54"/>
      <c r="B185" s="155"/>
      <c r="C185" s="184" t="s">
        <v>222</v>
      </c>
      <c r="D185" s="182"/>
      <c r="E185" s="183">
        <v>7.875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175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54"/>
      <c r="B186" s="155"/>
      <c r="C186" s="393"/>
      <c r="D186" s="394"/>
      <c r="E186" s="394"/>
      <c r="F186" s="394"/>
      <c r="G186" s="394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151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54">
        <v>37</v>
      </c>
      <c r="B187" s="155" t="s">
        <v>320</v>
      </c>
      <c r="C187" s="185" t="s">
        <v>321</v>
      </c>
      <c r="D187" s="156" t="s">
        <v>0</v>
      </c>
      <c r="E187" s="175"/>
      <c r="F187" s="159"/>
      <c r="G187" s="158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8" t="s">
        <v>261</v>
      </c>
      <c r="S187" s="158" t="s">
        <v>145</v>
      </c>
      <c r="T187" s="158" t="s">
        <v>145</v>
      </c>
      <c r="U187" s="158">
        <v>0</v>
      </c>
      <c r="V187" s="158">
        <f>ROUND(E187*U187,2)</f>
        <v>0</v>
      </c>
      <c r="W187" s="158"/>
      <c r="X187" s="158" t="s">
        <v>274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275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54"/>
      <c r="B188" s="155"/>
      <c r="C188" s="410" t="s">
        <v>299</v>
      </c>
      <c r="D188" s="411"/>
      <c r="E188" s="411"/>
      <c r="F188" s="411"/>
      <c r="G188" s="411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54"/>
      <c r="B189" s="155"/>
      <c r="C189" s="393"/>
      <c r="D189" s="394"/>
      <c r="E189" s="394"/>
      <c r="F189" s="394"/>
      <c r="G189" s="394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151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>
      <c r="A190" s="161" t="s">
        <v>140</v>
      </c>
      <c r="B190" s="162" t="s">
        <v>98</v>
      </c>
      <c r="C190" s="177" t="s">
        <v>99</v>
      </c>
      <c r="D190" s="163"/>
      <c r="E190" s="164"/>
      <c r="F190" s="165"/>
      <c r="G190" s="165">
        <f>SUMIF(AG191:AG202,"&lt;&gt;NOR",G191:G202)</f>
        <v>0</v>
      </c>
      <c r="H190" s="165"/>
      <c r="I190" s="165">
        <f>SUM(I191:I202)</f>
        <v>0</v>
      </c>
      <c r="J190" s="165"/>
      <c r="K190" s="165">
        <f>SUM(K191:K202)</f>
        <v>0</v>
      </c>
      <c r="L190" s="165"/>
      <c r="M190" s="165">
        <f>SUM(M191:M202)</f>
        <v>0</v>
      </c>
      <c r="N190" s="164"/>
      <c r="O190" s="164">
        <f>SUM(O191:O202)</f>
        <v>0</v>
      </c>
      <c r="P190" s="164"/>
      <c r="Q190" s="164">
        <f>SUM(Q191:Q202)</f>
        <v>0</v>
      </c>
      <c r="R190" s="165"/>
      <c r="S190" s="165"/>
      <c r="T190" s="166"/>
      <c r="U190" s="160"/>
      <c r="V190" s="160">
        <f>SUM(V191:V202)</f>
        <v>0.26</v>
      </c>
      <c r="W190" s="160"/>
      <c r="X190" s="160"/>
      <c r="AG190" t="s">
        <v>141</v>
      </c>
    </row>
    <row r="191" spans="1:60" outlineLevel="1">
      <c r="A191" s="167">
        <v>38</v>
      </c>
      <c r="B191" s="168" t="s">
        <v>322</v>
      </c>
      <c r="C191" s="178" t="s">
        <v>323</v>
      </c>
      <c r="D191" s="169" t="s">
        <v>193</v>
      </c>
      <c r="E191" s="170">
        <v>0.65625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0">
        <v>3.6800000000000001E-3</v>
      </c>
      <c r="O191" s="170">
        <f>ROUND(E191*N191,2)</f>
        <v>0</v>
      </c>
      <c r="P191" s="170">
        <v>0</v>
      </c>
      <c r="Q191" s="170">
        <f>ROUND(E191*P191,2)</f>
        <v>0</v>
      </c>
      <c r="R191" s="172"/>
      <c r="S191" s="172" t="s">
        <v>154</v>
      </c>
      <c r="T191" s="173" t="s">
        <v>289</v>
      </c>
      <c r="U191" s="158">
        <v>0.39</v>
      </c>
      <c r="V191" s="158">
        <f>ROUND(E191*U191,2)</f>
        <v>0.26</v>
      </c>
      <c r="W191" s="158"/>
      <c r="X191" s="158" t="s">
        <v>172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173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54"/>
      <c r="B192" s="155"/>
      <c r="C192" s="402" t="s">
        <v>290</v>
      </c>
      <c r="D192" s="403"/>
      <c r="E192" s="403"/>
      <c r="F192" s="403"/>
      <c r="G192" s="403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150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54"/>
      <c r="B193" s="155"/>
      <c r="C193" s="184" t="s">
        <v>198</v>
      </c>
      <c r="D193" s="182"/>
      <c r="E193" s="183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175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54"/>
      <c r="B194" s="155"/>
      <c r="C194" s="184" t="s">
        <v>282</v>
      </c>
      <c r="D194" s="182"/>
      <c r="E194" s="183">
        <v>0.65625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175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54"/>
      <c r="B195" s="155"/>
      <c r="C195" s="393"/>
      <c r="D195" s="394"/>
      <c r="E195" s="394"/>
      <c r="F195" s="394"/>
      <c r="G195" s="39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151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>
      <c r="A196" s="167">
        <v>39</v>
      </c>
      <c r="B196" s="168" t="s">
        <v>324</v>
      </c>
      <c r="C196" s="178" t="s">
        <v>325</v>
      </c>
      <c r="D196" s="169" t="s">
        <v>193</v>
      </c>
      <c r="E196" s="170">
        <v>0.65625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0">
        <v>3.81E-3</v>
      </c>
      <c r="O196" s="170">
        <f>ROUND(E196*N196,2)</f>
        <v>0</v>
      </c>
      <c r="P196" s="170">
        <v>0</v>
      </c>
      <c r="Q196" s="170">
        <f>ROUND(E196*P196,2)</f>
        <v>0</v>
      </c>
      <c r="R196" s="172" t="s">
        <v>326</v>
      </c>
      <c r="S196" s="172" t="s">
        <v>145</v>
      </c>
      <c r="T196" s="173" t="s">
        <v>145</v>
      </c>
      <c r="U196" s="158">
        <v>0</v>
      </c>
      <c r="V196" s="158">
        <f>ROUND(E196*U196,2)</f>
        <v>0</v>
      </c>
      <c r="W196" s="158"/>
      <c r="X196" s="158" t="s">
        <v>327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328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>
      <c r="A197" s="154"/>
      <c r="B197" s="155"/>
      <c r="C197" s="406" t="s">
        <v>329</v>
      </c>
      <c r="D197" s="407"/>
      <c r="E197" s="407"/>
      <c r="F197" s="407"/>
      <c r="G197" s="407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196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74" t="str">
        <f>C197</f>
        <v>lepení a dodávka podlahoviny z PVC, bez podkladu. Svaření podlahoviny. Dodávka a lepení podlahových soklíků z měkčeného PVC. Pastování a vyleštění podlah.</v>
      </c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54"/>
      <c r="B198" s="155"/>
      <c r="C198" s="404" t="s">
        <v>330</v>
      </c>
      <c r="D198" s="405"/>
      <c r="E198" s="405"/>
      <c r="F198" s="405"/>
      <c r="G198" s="405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150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54"/>
      <c r="B199" s="155"/>
      <c r="C199" s="184" t="s">
        <v>198</v>
      </c>
      <c r="D199" s="182"/>
      <c r="E199" s="183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175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54"/>
      <c r="B200" s="155"/>
      <c r="C200" s="184" t="s">
        <v>213</v>
      </c>
      <c r="D200" s="182"/>
      <c r="E200" s="183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175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54"/>
      <c r="B201" s="155"/>
      <c r="C201" s="184" t="s">
        <v>282</v>
      </c>
      <c r="D201" s="182"/>
      <c r="E201" s="183">
        <v>0.65625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175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54"/>
      <c r="B202" s="155"/>
      <c r="C202" s="393"/>
      <c r="D202" s="394"/>
      <c r="E202" s="394"/>
      <c r="F202" s="394"/>
      <c r="G202" s="394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151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>
      <c r="A203" s="161" t="s">
        <v>140</v>
      </c>
      <c r="B203" s="162" t="s">
        <v>100</v>
      </c>
      <c r="C203" s="177" t="s">
        <v>101</v>
      </c>
      <c r="D203" s="163"/>
      <c r="E203" s="164"/>
      <c r="F203" s="165"/>
      <c r="G203" s="165">
        <f>SUMIF(AG204:AG217,"&lt;&gt;NOR",G204:G217)</f>
        <v>0</v>
      </c>
      <c r="H203" s="165"/>
      <c r="I203" s="165">
        <f>SUM(I204:I217)</f>
        <v>0</v>
      </c>
      <c r="J203" s="165"/>
      <c r="K203" s="165">
        <f>SUM(K204:K217)</f>
        <v>0</v>
      </c>
      <c r="L203" s="165"/>
      <c r="M203" s="165">
        <f>SUM(M204:M217)</f>
        <v>0</v>
      </c>
      <c r="N203" s="164"/>
      <c r="O203" s="164">
        <f>SUM(O204:O217)</f>
        <v>0.03</v>
      </c>
      <c r="P203" s="164"/>
      <c r="Q203" s="164">
        <f>SUM(Q204:Q217)</f>
        <v>0</v>
      </c>
      <c r="R203" s="165"/>
      <c r="S203" s="165"/>
      <c r="T203" s="166"/>
      <c r="U203" s="160"/>
      <c r="V203" s="160">
        <f>SUM(V204:V217)</f>
        <v>0</v>
      </c>
      <c r="W203" s="160"/>
      <c r="X203" s="160"/>
      <c r="AG203" t="s">
        <v>141</v>
      </c>
    </row>
    <row r="204" spans="1:60" ht="22.5" outlineLevel="1">
      <c r="A204" s="167">
        <v>40</v>
      </c>
      <c r="B204" s="168" t="s">
        <v>331</v>
      </c>
      <c r="C204" s="178" t="s">
        <v>332</v>
      </c>
      <c r="D204" s="169" t="s">
        <v>193</v>
      </c>
      <c r="E204" s="170">
        <v>30.1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0">
        <v>3.6999999999999999E-4</v>
      </c>
      <c r="O204" s="170">
        <f>ROUND(E204*N204,2)</f>
        <v>0.01</v>
      </c>
      <c r="P204" s="170">
        <v>0</v>
      </c>
      <c r="Q204" s="170">
        <f>ROUND(E204*P204,2)</f>
        <v>0</v>
      </c>
      <c r="R204" s="172" t="s">
        <v>326</v>
      </c>
      <c r="S204" s="172" t="s">
        <v>145</v>
      </c>
      <c r="T204" s="173" t="s">
        <v>145</v>
      </c>
      <c r="U204" s="158">
        <v>0</v>
      </c>
      <c r="V204" s="158">
        <f>ROUND(E204*U204,2)</f>
        <v>0</v>
      </c>
      <c r="W204" s="158"/>
      <c r="X204" s="158" t="s">
        <v>327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328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54"/>
      <c r="B205" s="155"/>
      <c r="C205" s="184" t="s">
        <v>198</v>
      </c>
      <c r="D205" s="182"/>
      <c r="E205" s="183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175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>
      <c r="A206" s="154"/>
      <c r="B206" s="155"/>
      <c r="C206" s="184" t="s">
        <v>333</v>
      </c>
      <c r="D206" s="182"/>
      <c r="E206" s="183">
        <v>25.6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175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>
      <c r="A207" s="154"/>
      <c r="B207" s="155"/>
      <c r="C207" s="184" t="s">
        <v>198</v>
      </c>
      <c r="D207" s="182"/>
      <c r="E207" s="183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175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>
      <c r="A208" s="154"/>
      <c r="B208" s="155"/>
      <c r="C208" s="184" t="s">
        <v>206</v>
      </c>
      <c r="D208" s="182"/>
      <c r="E208" s="183">
        <v>3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175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54"/>
      <c r="B209" s="155"/>
      <c r="C209" s="184" t="s">
        <v>198</v>
      </c>
      <c r="D209" s="182"/>
      <c r="E209" s="183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175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54"/>
      <c r="B210" s="155"/>
      <c r="C210" s="184" t="s">
        <v>203</v>
      </c>
      <c r="D210" s="182"/>
      <c r="E210" s="183">
        <v>1.5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175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>
      <c r="A211" s="154"/>
      <c r="B211" s="155"/>
      <c r="C211" s="393"/>
      <c r="D211" s="394"/>
      <c r="E211" s="394"/>
      <c r="F211" s="394"/>
      <c r="G211" s="394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151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67">
        <v>41</v>
      </c>
      <c r="B212" s="168" t="s">
        <v>334</v>
      </c>
      <c r="C212" s="178" t="s">
        <v>335</v>
      </c>
      <c r="D212" s="169" t="s">
        <v>193</v>
      </c>
      <c r="E212" s="170">
        <v>72.536000000000001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0">
        <v>2.4000000000000001E-4</v>
      </c>
      <c r="O212" s="170">
        <f>ROUND(E212*N212,2)</f>
        <v>0.02</v>
      </c>
      <c r="P212" s="170">
        <v>0</v>
      </c>
      <c r="Q212" s="170">
        <f>ROUND(E212*P212,2)</f>
        <v>0</v>
      </c>
      <c r="R212" s="172" t="s">
        <v>326</v>
      </c>
      <c r="S212" s="172" t="s">
        <v>145</v>
      </c>
      <c r="T212" s="173" t="s">
        <v>145</v>
      </c>
      <c r="U212" s="158">
        <v>0</v>
      </c>
      <c r="V212" s="158">
        <f>ROUND(E212*U212,2)</f>
        <v>0</v>
      </c>
      <c r="W212" s="158"/>
      <c r="X212" s="158" t="s">
        <v>327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328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>
      <c r="A213" s="154"/>
      <c r="B213" s="155"/>
      <c r="C213" s="406" t="s">
        <v>336</v>
      </c>
      <c r="D213" s="407"/>
      <c r="E213" s="407"/>
      <c r="F213" s="407"/>
      <c r="G213" s="407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196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74" t="str">
        <f>C213</f>
        <v>Oškrabání, jednonásobné mydlení, částečné vyhlazení malířskou masou jednonásobné, malba dvojnásobná, bez pačokování, jednobarevná s bílým stropem.</v>
      </c>
      <c r="BB213" s="147"/>
      <c r="BC213" s="147"/>
      <c r="BD213" s="147"/>
      <c r="BE213" s="147"/>
      <c r="BF213" s="147"/>
      <c r="BG213" s="147"/>
      <c r="BH213" s="147"/>
    </row>
    <row r="214" spans="1:60" outlineLevel="1">
      <c r="A214" s="154"/>
      <c r="B214" s="155"/>
      <c r="C214" s="184" t="s">
        <v>337</v>
      </c>
      <c r="D214" s="182"/>
      <c r="E214" s="183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175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>
      <c r="A215" s="154"/>
      <c r="B215" s="155"/>
      <c r="C215" s="184" t="s">
        <v>338</v>
      </c>
      <c r="D215" s="182"/>
      <c r="E215" s="183">
        <v>86.575999999999993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175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54"/>
      <c r="B216" s="155"/>
      <c r="C216" s="184" t="s">
        <v>339</v>
      </c>
      <c r="D216" s="182"/>
      <c r="E216" s="183">
        <v>-14.04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175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54"/>
      <c r="B217" s="155"/>
      <c r="C217" s="393"/>
      <c r="D217" s="394"/>
      <c r="E217" s="394"/>
      <c r="F217" s="394"/>
      <c r="G217" s="394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151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>
      <c r="A218" s="161" t="s">
        <v>140</v>
      </c>
      <c r="B218" s="162" t="s">
        <v>102</v>
      </c>
      <c r="C218" s="177" t="s">
        <v>103</v>
      </c>
      <c r="D218" s="163"/>
      <c r="E218" s="164"/>
      <c r="F218" s="165"/>
      <c r="G218" s="165">
        <f>SUMIF(AG219:AG222,"&lt;&gt;NOR",G219:G222)</f>
        <v>0</v>
      </c>
      <c r="H218" s="165"/>
      <c r="I218" s="165">
        <f>SUM(I219:I222)</f>
        <v>0</v>
      </c>
      <c r="J218" s="165"/>
      <c r="K218" s="165">
        <f>SUM(K219:K222)</f>
        <v>0</v>
      </c>
      <c r="L218" s="165"/>
      <c r="M218" s="165">
        <f>SUM(M219:M222)</f>
        <v>0</v>
      </c>
      <c r="N218" s="164"/>
      <c r="O218" s="164">
        <f>SUM(O219:O222)</f>
        <v>0</v>
      </c>
      <c r="P218" s="164"/>
      <c r="Q218" s="164">
        <f>SUM(Q219:Q222)</f>
        <v>0</v>
      </c>
      <c r="R218" s="165"/>
      <c r="S218" s="165"/>
      <c r="T218" s="166"/>
      <c r="U218" s="160"/>
      <c r="V218" s="160">
        <f>SUM(V219:V222)</f>
        <v>0</v>
      </c>
      <c r="W218" s="160"/>
      <c r="X218" s="160"/>
      <c r="AG218" t="s">
        <v>141</v>
      </c>
    </row>
    <row r="219" spans="1:60" outlineLevel="1">
      <c r="A219" s="167">
        <v>42</v>
      </c>
      <c r="B219" s="168" t="s">
        <v>340</v>
      </c>
      <c r="C219" s="178" t="s">
        <v>341</v>
      </c>
      <c r="D219" s="169" t="s">
        <v>144</v>
      </c>
      <c r="E219" s="170">
        <v>1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0">
        <v>0</v>
      </c>
      <c r="O219" s="170">
        <f>ROUND(E219*N219,2)</f>
        <v>0</v>
      </c>
      <c r="P219" s="170">
        <v>0</v>
      </c>
      <c r="Q219" s="170">
        <f>ROUND(E219*P219,2)</f>
        <v>0</v>
      </c>
      <c r="R219" s="172"/>
      <c r="S219" s="172" t="s">
        <v>154</v>
      </c>
      <c r="T219" s="173" t="s">
        <v>146</v>
      </c>
      <c r="U219" s="158">
        <v>0</v>
      </c>
      <c r="V219" s="158">
        <f>ROUND(E219*U219,2)</f>
        <v>0</v>
      </c>
      <c r="W219" s="158"/>
      <c r="X219" s="158" t="s">
        <v>172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173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54"/>
      <c r="B220" s="155"/>
      <c r="C220" s="408"/>
      <c r="D220" s="409"/>
      <c r="E220" s="409"/>
      <c r="F220" s="409"/>
      <c r="G220" s="409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151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>
      <c r="A221" s="167">
        <v>43</v>
      </c>
      <c r="B221" s="168" t="s">
        <v>342</v>
      </c>
      <c r="C221" s="178" t="s">
        <v>343</v>
      </c>
      <c r="D221" s="169" t="s">
        <v>144</v>
      </c>
      <c r="E221" s="170">
        <v>5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0">
        <v>0</v>
      </c>
      <c r="O221" s="170">
        <f>ROUND(E221*N221,2)</f>
        <v>0</v>
      </c>
      <c r="P221" s="170">
        <v>0</v>
      </c>
      <c r="Q221" s="170">
        <f>ROUND(E221*P221,2)</f>
        <v>0</v>
      </c>
      <c r="R221" s="172"/>
      <c r="S221" s="172" t="s">
        <v>154</v>
      </c>
      <c r="T221" s="173" t="s">
        <v>146</v>
      </c>
      <c r="U221" s="158">
        <v>0</v>
      </c>
      <c r="V221" s="158">
        <f>ROUND(E221*U221,2)</f>
        <v>0</v>
      </c>
      <c r="W221" s="158"/>
      <c r="X221" s="158" t="s">
        <v>172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173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>
      <c r="A222" s="154"/>
      <c r="B222" s="155"/>
      <c r="C222" s="408"/>
      <c r="D222" s="409"/>
      <c r="E222" s="409"/>
      <c r="F222" s="409"/>
      <c r="G222" s="409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151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>
      <c r="A223" s="161" t="s">
        <v>140</v>
      </c>
      <c r="B223" s="162" t="s">
        <v>108</v>
      </c>
      <c r="C223" s="177" t="s">
        <v>109</v>
      </c>
      <c r="D223" s="163"/>
      <c r="E223" s="164"/>
      <c r="F223" s="165"/>
      <c r="G223" s="165">
        <f>SUMIF(AG224:AG265,"&lt;&gt;NOR",G224:G265)</f>
        <v>0</v>
      </c>
      <c r="H223" s="165"/>
      <c r="I223" s="165">
        <f>SUM(I224:I265)</f>
        <v>0</v>
      </c>
      <c r="J223" s="165"/>
      <c r="K223" s="165">
        <f>SUM(K224:K265)</f>
        <v>0</v>
      </c>
      <c r="L223" s="165"/>
      <c r="M223" s="165">
        <f>SUM(M224:M265)</f>
        <v>0</v>
      </c>
      <c r="N223" s="164"/>
      <c r="O223" s="164">
        <f>SUM(O224:O265)</f>
        <v>0</v>
      </c>
      <c r="P223" s="164"/>
      <c r="Q223" s="164">
        <f>SUM(Q224:Q265)</f>
        <v>0</v>
      </c>
      <c r="R223" s="165"/>
      <c r="S223" s="165"/>
      <c r="T223" s="166"/>
      <c r="U223" s="160"/>
      <c r="V223" s="160">
        <f>SUM(V224:V265)</f>
        <v>1.24</v>
      </c>
      <c r="W223" s="160"/>
      <c r="X223" s="160"/>
      <c r="AG223" t="s">
        <v>141</v>
      </c>
    </row>
    <row r="224" spans="1:60" ht="22.5" outlineLevel="1">
      <c r="A224" s="167">
        <v>44</v>
      </c>
      <c r="B224" s="168" t="s">
        <v>344</v>
      </c>
      <c r="C224" s="178" t="s">
        <v>345</v>
      </c>
      <c r="D224" s="169" t="s">
        <v>272</v>
      </c>
      <c r="E224" s="170">
        <v>0.49348999999999998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21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 t="s">
        <v>346</v>
      </c>
      <c r="S224" s="172" t="s">
        <v>145</v>
      </c>
      <c r="T224" s="173" t="s">
        <v>145</v>
      </c>
      <c r="U224" s="158">
        <v>0.27700000000000002</v>
      </c>
      <c r="V224" s="158">
        <f>ROUND(E224*U224,2)</f>
        <v>0.14000000000000001</v>
      </c>
      <c r="W224" s="158"/>
      <c r="X224" s="158" t="s">
        <v>347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348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54"/>
      <c r="B225" s="155"/>
      <c r="C225" s="406" t="s">
        <v>349</v>
      </c>
      <c r="D225" s="407"/>
      <c r="E225" s="407"/>
      <c r="F225" s="407"/>
      <c r="G225" s="407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>
      <c r="A226" s="154"/>
      <c r="B226" s="155"/>
      <c r="C226" s="404" t="s">
        <v>350</v>
      </c>
      <c r="D226" s="405"/>
      <c r="E226" s="405"/>
      <c r="F226" s="405"/>
      <c r="G226" s="405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150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54"/>
      <c r="B227" s="155"/>
      <c r="C227" s="404" t="s">
        <v>351</v>
      </c>
      <c r="D227" s="405"/>
      <c r="E227" s="405"/>
      <c r="F227" s="405"/>
      <c r="G227" s="405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150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>
      <c r="A228" s="154"/>
      <c r="B228" s="155"/>
      <c r="C228" s="404" t="s">
        <v>352</v>
      </c>
      <c r="D228" s="405"/>
      <c r="E228" s="405"/>
      <c r="F228" s="405"/>
      <c r="G228" s="405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150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74" t="str">
        <f>C228</f>
        <v>- při vodorovné dopravě po vodě : vyložení na hromady na suchu nebo na přeložení na dopravní prostředek na suchu do 15 m vodorovně a současně do 4 m svisle,</v>
      </c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54"/>
      <c r="B229" s="155"/>
      <c r="C229" s="404" t="s">
        <v>353</v>
      </c>
      <c r="D229" s="405"/>
      <c r="E229" s="405"/>
      <c r="F229" s="405"/>
      <c r="G229" s="405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150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54"/>
      <c r="B230" s="155"/>
      <c r="C230" s="184" t="s">
        <v>354</v>
      </c>
      <c r="D230" s="182"/>
      <c r="E230" s="183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175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54"/>
      <c r="B231" s="155"/>
      <c r="C231" s="184" t="s">
        <v>355</v>
      </c>
      <c r="D231" s="182"/>
      <c r="E231" s="183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175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54"/>
      <c r="B232" s="155"/>
      <c r="C232" s="184" t="s">
        <v>356</v>
      </c>
      <c r="D232" s="182"/>
      <c r="E232" s="183">
        <v>0.49348999999999998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175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>
      <c r="A233" s="154"/>
      <c r="B233" s="155"/>
      <c r="C233" s="393"/>
      <c r="D233" s="394"/>
      <c r="E233" s="394"/>
      <c r="F233" s="394"/>
      <c r="G233" s="394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151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>
      <c r="A234" s="167">
        <v>45</v>
      </c>
      <c r="B234" s="168" t="s">
        <v>357</v>
      </c>
      <c r="C234" s="178" t="s">
        <v>358</v>
      </c>
      <c r="D234" s="169" t="s">
        <v>272</v>
      </c>
      <c r="E234" s="170">
        <v>0.24673999999999999</v>
      </c>
      <c r="F234" s="171"/>
      <c r="G234" s="172">
        <f>ROUND(E234*F234,2)</f>
        <v>0</v>
      </c>
      <c r="H234" s="171"/>
      <c r="I234" s="172">
        <f>ROUND(E234*H234,2)</f>
        <v>0</v>
      </c>
      <c r="J234" s="171"/>
      <c r="K234" s="172">
        <f>ROUND(E234*J234,2)</f>
        <v>0</v>
      </c>
      <c r="L234" s="172">
        <v>21</v>
      </c>
      <c r="M234" s="172">
        <f>G234*(1+L234/100)</f>
        <v>0</v>
      </c>
      <c r="N234" s="170">
        <v>0</v>
      </c>
      <c r="O234" s="170">
        <f>ROUND(E234*N234,2)</f>
        <v>0</v>
      </c>
      <c r="P234" s="170">
        <v>0</v>
      </c>
      <c r="Q234" s="170">
        <f>ROUND(E234*P234,2)</f>
        <v>0</v>
      </c>
      <c r="R234" s="172" t="s">
        <v>250</v>
      </c>
      <c r="S234" s="172" t="s">
        <v>145</v>
      </c>
      <c r="T234" s="173" t="s">
        <v>145</v>
      </c>
      <c r="U234" s="158">
        <v>0.93300000000000005</v>
      </c>
      <c r="V234" s="158">
        <f>ROUND(E234*U234,2)</f>
        <v>0.23</v>
      </c>
      <c r="W234" s="158"/>
      <c r="X234" s="158" t="s">
        <v>347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348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>
      <c r="A235" s="154"/>
      <c r="B235" s="155"/>
      <c r="C235" s="184" t="s">
        <v>354</v>
      </c>
      <c r="D235" s="182"/>
      <c r="E235" s="183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175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54"/>
      <c r="B236" s="155"/>
      <c r="C236" s="184" t="s">
        <v>355</v>
      </c>
      <c r="D236" s="182"/>
      <c r="E236" s="183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175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54"/>
      <c r="B237" s="155"/>
      <c r="C237" s="184" t="s">
        <v>359</v>
      </c>
      <c r="D237" s="182"/>
      <c r="E237" s="183">
        <v>0.24673999999999999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175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>
      <c r="A238" s="154"/>
      <c r="B238" s="155"/>
      <c r="C238" s="393"/>
      <c r="D238" s="394"/>
      <c r="E238" s="394"/>
      <c r="F238" s="394"/>
      <c r="G238" s="394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151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67">
        <v>46</v>
      </c>
      <c r="B239" s="168" t="s">
        <v>360</v>
      </c>
      <c r="C239" s="178" t="s">
        <v>361</v>
      </c>
      <c r="D239" s="169" t="s">
        <v>272</v>
      </c>
      <c r="E239" s="170">
        <v>0.24673999999999999</v>
      </c>
      <c r="F239" s="171"/>
      <c r="G239" s="172">
        <f>ROUND(E239*F239,2)</f>
        <v>0</v>
      </c>
      <c r="H239" s="171"/>
      <c r="I239" s="172">
        <f>ROUND(E239*H239,2)</f>
        <v>0</v>
      </c>
      <c r="J239" s="171"/>
      <c r="K239" s="172">
        <f>ROUND(E239*J239,2)</f>
        <v>0</v>
      </c>
      <c r="L239" s="172">
        <v>21</v>
      </c>
      <c r="M239" s="172">
        <f>G239*(1+L239/100)</f>
        <v>0</v>
      </c>
      <c r="N239" s="170">
        <v>0</v>
      </c>
      <c r="O239" s="170">
        <f>ROUND(E239*N239,2)</f>
        <v>0</v>
      </c>
      <c r="P239" s="170">
        <v>0</v>
      </c>
      <c r="Q239" s="170">
        <f>ROUND(E239*P239,2)</f>
        <v>0</v>
      </c>
      <c r="R239" s="172" t="s">
        <v>250</v>
      </c>
      <c r="S239" s="172" t="s">
        <v>145</v>
      </c>
      <c r="T239" s="173" t="s">
        <v>145</v>
      </c>
      <c r="U239" s="158">
        <v>0.49</v>
      </c>
      <c r="V239" s="158">
        <f>ROUND(E239*U239,2)</f>
        <v>0.12</v>
      </c>
      <c r="W239" s="158"/>
      <c r="X239" s="158" t="s">
        <v>347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348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>
      <c r="A240" s="154"/>
      <c r="B240" s="155"/>
      <c r="C240" s="402" t="s">
        <v>362</v>
      </c>
      <c r="D240" s="403"/>
      <c r="E240" s="403"/>
      <c r="F240" s="403"/>
      <c r="G240" s="403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150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>
      <c r="A241" s="154"/>
      <c r="B241" s="155"/>
      <c r="C241" s="184" t="s">
        <v>354</v>
      </c>
      <c r="D241" s="182"/>
      <c r="E241" s="183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175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54"/>
      <c r="B242" s="155"/>
      <c r="C242" s="184" t="s">
        <v>355</v>
      </c>
      <c r="D242" s="182"/>
      <c r="E242" s="183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175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54"/>
      <c r="B243" s="155"/>
      <c r="C243" s="184" t="s">
        <v>359</v>
      </c>
      <c r="D243" s="182"/>
      <c r="E243" s="183">
        <v>0.24673999999999999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175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>
      <c r="A244" s="154"/>
      <c r="B244" s="155"/>
      <c r="C244" s="393"/>
      <c r="D244" s="394"/>
      <c r="E244" s="394"/>
      <c r="F244" s="394"/>
      <c r="G244" s="394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151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>
      <c r="A245" s="167">
        <v>47</v>
      </c>
      <c r="B245" s="168" t="s">
        <v>363</v>
      </c>
      <c r="C245" s="178" t="s">
        <v>364</v>
      </c>
      <c r="D245" s="169" t="s">
        <v>272</v>
      </c>
      <c r="E245" s="170">
        <v>7.15557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0">
        <v>0</v>
      </c>
      <c r="O245" s="170">
        <f>ROUND(E245*N245,2)</f>
        <v>0</v>
      </c>
      <c r="P245" s="170">
        <v>0</v>
      </c>
      <c r="Q245" s="170">
        <f>ROUND(E245*P245,2)</f>
        <v>0</v>
      </c>
      <c r="R245" s="172" t="s">
        <v>250</v>
      </c>
      <c r="S245" s="172" t="s">
        <v>145</v>
      </c>
      <c r="T245" s="173" t="s">
        <v>145</v>
      </c>
      <c r="U245" s="158">
        <v>0</v>
      </c>
      <c r="V245" s="158">
        <f>ROUND(E245*U245,2)</f>
        <v>0</v>
      </c>
      <c r="W245" s="158"/>
      <c r="X245" s="158" t="s">
        <v>347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348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>
      <c r="A246" s="154"/>
      <c r="B246" s="155"/>
      <c r="C246" s="184" t="s">
        <v>354</v>
      </c>
      <c r="D246" s="182"/>
      <c r="E246" s="18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175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>
      <c r="A247" s="154"/>
      <c r="B247" s="155"/>
      <c r="C247" s="184" t="s">
        <v>355</v>
      </c>
      <c r="D247" s="182"/>
      <c r="E247" s="183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175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>
      <c r="A248" s="154"/>
      <c r="B248" s="155"/>
      <c r="C248" s="184" t="s">
        <v>365</v>
      </c>
      <c r="D248" s="182"/>
      <c r="E248" s="183">
        <v>7.15557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175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>
      <c r="A249" s="154"/>
      <c r="B249" s="155"/>
      <c r="C249" s="393"/>
      <c r="D249" s="394"/>
      <c r="E249" s="394"/>
      <c r="F249" s="394"/>
      <c r="G249" s="394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151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>
      <c r="A250" s="167">
        <v>48</v>
      </c>
      <c r="B250" s="168" t="s">
        <v>366</v>
      </c>
      <c r="C250" s="178" t="s">
        <v>367</v>
      </c>
      <c r="D250" s="169" t="s">
        <v>272</v>
      </c>
      <c r="E250" s="170">
        <v>0.24673999999999999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0">
        <v>0</v>
      </c>
      <c r="O250" s="170">
        <f>ROUND(E250*N250,2)</f>
        <v>0</v>
      </c>
      <c r="P250" s="170">
        <v>0</v>
      </c>
      <c r="Q250" s="170">
        <f>ROUND(E250*P250,2)</f>
        <v>0</v>
      </c>
      <c r="R250" s="172" t="s">
        <v>250</v>
      </c>
      <c r="S250" s="172" t="s">
        <v>145</v>
      </c>
      <c r="T250" s="173" t="s">
        <v>145</v>
      </c>
      <c r="U250" s="158">
        <v>0.94199999999999995</v>
      </c>
      <c r="V250" s="158">
        <f>ROUND(E250*U250,2)</f>
        <v>0.23</v>
      </c>
      <c r="W250" s="158"/>
      <c r="X250" s="158" t="s">
        <v>347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348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54"/>
      <c r="B251" s="155"/>
      <c r="C251" s="402" t="s">
        <v>368</v>
      </c>
      <c r="D251" s="403"/>
      <c r="E251" s="403"/>
      <c r="F251" s="403"/>
      <c r="G251" s="403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150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154"/>
      <c r="B252" s="155"/>
      <c r="C252" s="184" t="s">
        <v>354</v>
      </c>
      <c r="D252" s="182"/>
      <c r="E252" s="183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175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>
      <c r="A253" s="154"/>
      <c r="B253" s="155"/>
      <c r="C253" s="184" t="s">
        <v>355</v>
      </c>
      <c r="D253" s="182"/>
      <c r="E253" s="183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175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>
      <c r="A254" s="154"/>
      <c r="B254" s="155"/>
      <c r="C254" s="184" t="s">
        <v>359</v>
      </c>
      <c r="D254" s="182"/>
      <c r="E254" s="183">
        <v>0.24673999999999999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175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>
      <c r="A255" s="154"/>
      <c r="B255" s="155"/>
      <c r="C255" s="393"/>
      <c r="D255" s="394"/>
      <c r="E255" s="394"/>
      <c r="F255" s="394"/>
      <c r="G255" s="394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151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>
      <c r="A256" s="167">
        <v>49</v>
      </c>
      <c r="B256" s="168" t="s">
        <v>369</v>
      </c>
      <c r="C256" s="178" t="s">
        <v>370</v>
      </c>
      <c r="D256" s="169" t="s">
        <v>272</v>
      </c>
      <c r="E256" s="170">
        <v>4.9348799999999997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0">
        <v>0</v>
      </c>
      <c r="O256" s="170">
        <f>ROUND(E256*N256,2)</f>
        <v>0</v>
      </c>
      <c r="P256" s="170">
        <v>0</v>
      </c>
      <c r="Q256" s="170">
        <f>ROUND(E256*P256,2)</f>
        <v>0</v>
      </c>
      <c r="R256" s="172" t="s">
        <v>250</v>
      </c>
      <c r="S256" s="172" t="s">
        <v>145</v>
      </c>
      <c r="T256" s="173" t="s">
        <v>145</v>
      </c>
      <c r="U256" s="158">
        <v>0.105</v>
      </c>
      <c r="V256" s="158">
        <f>ROUND(E256*U256,2)</f>
        <v>0.52</v>
      </c>
      <c r="W256" s="158"/>
      <c r="X256" s="158" t="s">
        <v>347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348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>
      <c r="A257" s="154"/>
      <c r="B257" s="155"/>
      <c r="C257" s="184" t="s">
        <v>354</v>
      </c>
      <c r="D257" s="182"/>
      <c r="E257" s="183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175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54"/>
      <c r="B258" s="155"/>
      <c r="C258" s="184" t="s">
        <v>355</v>
      </c>
      <c r="D258" s="182"/>
      <c r="E258" s="183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175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>
      <c r="A259" s="154"/>
      <c r="B259" s="155"/>
      <c r="C259" s="184" t="s">
        <v>371</v>
      </c>
      <c r="D259" s="182"/>
      <c r="E259" s="183">
        <v>4.9348799999999997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175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>
      <c r="A260" s="154"/>
      <c r="B260" s="155"/>
      <c r="C260" s="393"/>
      <c r="D260" s="394"/>
      <c r="E260" s="394"/>
      <c r="F260" s="394"/>
      <c r="G260" s="394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151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>
      <c r="A261" s="167">
        <v>50</v>
      </c>
      <c r="B261" s="168" t="s">
        <v>372</v>
      </c>
      <c r="C261" s="178" t="s">
        <v>373</v>
      </c>
      <c r="D261" s="169" t="s">
        <v>272</v>
      </c>
      <c r="E261" s="170">
        <v>0.24673999999999999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0">
        <v>0</v>
      </c>
      <c r="O261" s="170">
        <f>ROUND(E261*N261,2)</f>
        <v>0</v>
      </c>
      <c r="P261" s="170">
        <v>0</v>
      </c>
      <c r="Q261" s="170">
        <f>ROUND(E261*P261,2)</f>
        <v>0</v>
      </c>
      <c r="R261" s="172" t="s">
        <v>250</v>
      </c>
      <c r="S261" s="172" t="s">
        <v>145</v>
      </c>
      <c r="T261" s="173" t="s">
        <v>145</v>
      </c>
      <c r="U261" s="158">
        <v>0</v>
      </c>
      <c r="V261" s="158">
        <f>ROUND(E261*U261,2)</f>
        <v>0</v>
      </c>
      <c r="W261" s="158"/>
      <c r="X261" s="158" t="s">
        <v>347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348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>
      <c r="A262" s="154"/>
      <c r="B262" s="155"/>
      <c r="C262" s="184" t="s">
        <v>354</v>
      </c>
      <c r="D262" s="182"/>
      <c r="E262" s="183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175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>
      <c r="A263" s="154"/>
      <c r="B263" s="155"/>
      <c r="C263" s="184" t="s">
        <v>355</v>
      </c>
      <c r="D263" s="182"/>
      <c r="E263" s="183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175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>
      <c r="A264" s="154"/>
      <c r="B264" s="155"/>
      <c r="C264" s="184" t="s">
        <v>359</v>
      </c>
      <c r="D264" s="182"/>
      <c r="E264" s="183">
        <v>0.24673999999999999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175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>
      <c r="A265" s="154"/>
      <c r="B265" s="155"/>
      <c r="C265" s="393"/>
      <c r="D265" s="394"/>
      <c r="E265" s="394"/>
      <c r="F265" s="394"/>
      <c r="G265" s="394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151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>
      <c r="A266" s="3"/>
      <c r="B266" s="4"/>
      <c r="C266" s="179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AE266">
        <v>15</v>
      </c>
      <c r="AF266">
        <v>21</v>
      </c>
      <c r="AG266" t="s">
        <v>127</v>
      </c>
    </row>
    <row r="267" spans="1:60">
      <c r="A267" s="150"/>
      <c r="B267" s="151" t="s">
        <v>29</v>
      </c>
      <c r="C267" s="180"/>
      <c r="D267" s="152"/>
      <c r="E267" s="153"/>
      <c r="F267" s="153"/>
      <c r="G267" s="176">
        <f>G8+G27+G45+G56+G62+G85+G121+G128+G158+G161+G164+G172+G190+G203+G218+G223</f>
        <v>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f>SUMIF(L7:L265,AE266,G7:G265)</f>
        <v>0</v>
      </c>
      <c r="AF267">
        <f>SUMIF(L7:L265,AF266,G7:G265)</f>
        <v>0</v>
      </c>
      <c r="AG267" t="s">
        <v>168</v>
      </c>
    </row>
    <row r="268" spans="1:60">
      <c r="C268" s="181"/>
      <c r="D268" s="10"/>
      <c r="AG268" t="s">
        <v>169</v>
      </c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74">
    <mergeCell ref="C260:G260"/>
    <mergeCell ref="C265:G265"/>
    <mergeCell ref="C238:G238"/>
    <mergeCell ref="C240:G240"/>
    <mergeCell ref="C244:G244"/>
    <mergeCell ref="C249:G249"/>
    <mergeCell ref="C251:G251"/>
    <mergeCell ref="C255:G255"/>
    <mergeCell ref="C233:G233"/>
    <mergeCell ref="C202:G202"/>
    <mergeCell ref="C211:G211"/>
    <mergeCell ref="C213:G213"/>
    <mergeCell ref="C217:G217"/>
    <mergeCell ref="C220:G220"/>
    <mergeCell ref="C222:G222"/>
    <mergeCell ref="C225:G225"/>
    <mergeCell ref="C226:G226"/>
    <mergeCell ref="C227:G227"/>
    <mergeCell ref="C228:G228"/>
    <mergeCell ref="C229:G229"/>
    <mergeCell ref="C198:G198"/>
    <mergeCell ref="C168:G168"/>
    <mergeCell ref="C170:G170"/>
    <mergeCell ref="C171:G171"/>
    <mergeCell ref="C177:G177"/>
    <mergeCell ref="C181:G181"/>
    <mergeCell ref="C186:G186"/>
    <mergeCell ref="C188:G188"/>
    <mergeCell ref="C189:G189"/>
    <mergeCell ref="C192:G192"/>
    <mergeCell ref="C195:G195"/>
    <mergeCell ref="C197:G197"/>
    <mergeCell ref="C163:G163"/>
    <mergeCell ref="C123:G123"/>
    <mergeCell ref="C127:G127"/>
    <mergeCell ref="C133:G133"/>
    <mergeCell ref="C138:G138"/>
    <mergeCell ref="C143:G143"/>
    <mergeCell ref="C145:G145"/>
    <mergeCell ref="C149:G149"/>
    <mergeCell ref="C154:G154"/>
    <mergeCell ref="C156:G156"/>
    <mergeCell ref="C157:G157"/>
    <mergeCell ref="C160:G160"/>
    <mergeCell ref="C120:G120"/>
    <mergeCell ref="C79:G79"/>
    <mergeCell ref="C80:G80"/>
    <mergeCell ref="C82:G82"/>
    <mergeCell ref="C84:G84"/>
    <mergeCell ref="C90:G90"/>
    <mergeCell ref="C92:G92"/>
    <mergeCell ref="C96:G96"/>
    <mergeCell ref="C101:G101"/>
    <mergeCell ref="C105:G105"/>
    <mergeCell ref="C110:G110"/>
    <mergeCell ref="C115:G115"/>
    <mergeCell ref="C78:G78"/>
    <mergeCell ref="C34:G34"/>
    <mergeCell ref="C38:G38"/>
    <mergeCell ref="C42:G42"/>
    <mergeCell ref="C44:G44"/>
    <mergeCell ref="C50:G50"/>
    <mergeCell ref="C55:G55"/>
    <mergeCell ref="C61:G61"/>
    <mergeCell ref="C66:G66"/>
    <mergeCell ref="C70:G70"/>
    <mergeCell ref="C74:G74"/>
    <mergeCell ref="C76:G76"/>
    <mergeCell ref="C29:G29"/>
    <mergeCell ref="A1:G1"/>
    <mergeCell ref="C2:G2"/>
    <mergeCell ref="C3:G3"/>
    <mergeCell ref="C4:G4"/>
    <mergeCell ref="C26:G2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view="pageBreakPreview" zoomScaleNormal="100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95" t="s">
        <v>170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139" t="s">
        <v>7</v>
      </c>
      <c r="B2" s="49" t="s">
        <v>41</v>
      </c>
      <c r="C2" s="396" t="s">
        <v>42</v>
      </c>
      <c r="D2" s="397"/>
      <c r="E2" s="397"/>
      <c r="F2" s="397"/>
      <c r="G2" s="398"/>
      <c r="AG2" t="s">
        <v>115</v>
      </c>
    </row>
    <row r="3" spans="1:60" ht="24.95" customHeight="1">
      <c r="A3" s="139" t="s">
        <v>8</v>
      </c>
      <c r="B3" s="49" t="s">
        <v>48</v>
      </c>
      <c r="C3" s="396" t="s">
        <v>49</v>
      </c>
      <c r="D3" s="397"/>
      <c r="E3" s="397"/>
      <c r="F3" s="397"/>
      <c r="G3" s="398"/>
      <c r="AC3" s="121" t="s">
        <v>115</v>
      </c>
      <c r="AG3" t="s">
        <v>117</v>
      </c>
    </row>
    <row r="4" spans="1:60" ht="24.95" customHeight="1">
      <c r="A4" s="140" t="s">
        <v>9</v>
      </c>
      <c r="B4" s="141" t="s">
        <v>52</v>
      </c>
      <c r="C4" s="399" t="s">
        <v>53</v>
      </c>
      <c r="D4" s="400"/>
      <c r="E4" s="400"/>
      <c r="F4" s="400"/>
      <c r="G4" s="401"/>
      <c r="AG4" t="s">
        <v>118</v>
      </c>
    </row>
    <row r="5" spans="1:60">
      <c r="D5" s="10"/>
    </row>
    <row r="6" spans="1:60" ht="38.25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29</v>
      </c>
      <c r="H6" s="146" t="s">
        <v>30</v>
      </c>
      <c r="I6" s="146" t="s">
        <v>125</v>
      </c>
      <c r="J6" s="146" t="s">
        <v>31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140</v>
      </c>
      <c r="B8" s="162" t="s">
        <v>45</v>
      </c>
      <c r="C8" s="177" t="s">
        <v>73</v>
      </c>
      <c r="D8" s="163"/>
      <c r="E8" s="164"/>
      <c r="F8" s="165"/>
      <c r="G8" s="165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6"/>
      <c r="U8" s="160"/>
      <c r="V8" s="160">
        <f>SUM(V9:V26)</f>
        <v>0</v>
      </c>
      <c r="W8" s="160"/>
      <c r="X8" s="160"/>
      <c r="AG8" t="s">
        <v>141</v>
      </c>
    </row>
    <row r="9" spans="1:60" outlineLevel="1">
      <c r="A9" s="167">
        <v>1</v>
      </c>
      <c r="B9" s="168" t="s">
        <v>45</v>
      </c>
      <c r="C9" s="178" t="s">
        <v>171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154</v>
      </c>
      <c r="T9" s="173" t="s">
        <v>146</v>
      </c>
      <c r="U9" s="158">
        <v>0</v>
      </c>
      <c r="V9" s="158">
        <f>ROUND(E9*U9,2)</f>
        <v>0</v>
      </c>
      <c r="W9" s="158"/>
      <c r="X9" s="158" t="s">
        <v>172</v>
      </c>
      <c r="Y9" s="147"/>
      <c r="Z9" s="147"/>
      <c r="AA9" s="147"/>
      <c r="AB9" s="147"/>
      <c r="AC9" s="147"/>
      <c r="AD9" s="147"/>
      <c r="AE9" s="147"/>
      <c r="AF9" s="147"/>
      <c r="AG9" s="147" t="s">
        <v>173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>
      <c r="A10" s="154"/>
      <c r="B10" s="155"/>
      <c r="C10" s="184" t="s">
        <v>174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175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4" t="s">
        <v>176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175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>
      <c r="A12" s="154"/>
      <c r="B12" s="155"/>
      <c r="C12" s="184" t="s">
        <v>177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175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184" t="s">
        <v>178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175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>
      <c r="A14" s="154"/>
      <c r="B14" s="155"/>
      <c r="C14" s="184" t="s">
        <v>179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175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54"/>
      <c r="B15" s="155"/>
      <c r="C15" s="184" t="s">
        <v>180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175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>
      <c r="A16" s="154"/>
      <c r="B16" s="155"/>
      <c r="C16" s="184" t="s">
        <v>181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175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54"/>
      <c r="B17" s="155"/>
      <c r="C17" s="184" t="s">
        <v>182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175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184" t="s">
        <v>183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175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>
      <c r="A19" s="154"/>
      <c r="B19" s="155"/>
      <c r="C19" s="184" t="s">
        <v>184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175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>
      <c r="A20" s="154"/>
      <c r="B20" s="155"/>
      <c r="C20" s="184" t="s">
        <v>185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175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4" t="s">
        <v>186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175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>
      <c r="A22" s="154"/>
      <c r="B22" s="155"/>
      <c r="C22" s="184" t="s">
        <v>187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175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4" t="s">
        <v>188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175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4" t="s">
        <v>189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175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>
      <c r="A25" s="154"/>
      <c r="B25" s="155"/>
      <c r="C25" s="184" t="s">
        <v>190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175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393"/>
      <c r="D26" s="394"/>
      <c r="E26" s="394"/>
      <c r="F26" s="394"/>
      <c r="G26" s="39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1" t="s">
        <v>140</v>
      </c>
      <c r="B27" s="162" t="s">
        <v>76</v>
      </c>
      <c r="C27" s="177" t="s">
        <v>77</v>
      </c>
      <c r="D27" s="163"/>
      <c r="E27" s="164"/>
      <c r="F27" s="165"/>
      <c r="G27" s="165">
        <f>SUMIF(AG28:AG55,"&lt;&gt;NOR",G28:G55)</f>
        <v>0</v>
      </c>
      <c r="H27" s="165"/>
      <c r="I27" s="165">
        <f>SUM(I28:I55)</f>
        <v>0</v>
      </c>
      <c r="J27" s="165"/>
      <c r="K27" s="165">
        <f>SUM(K28:K55)</f>
        <v>0</v>
      </c>
      <c r="L27" s="165"/>
      <c r="M27" s="165">
        <f>SUM(M28:M55)</f>
        <v>0</v>
      </c>
      <c r="N27" s="164"/>
      <c r="O27" s="164">
        <f>SUM(O28:O55)</f>
        <v>0.14000000000000001</v>
      </c>
      <c r="P27" s="164"/>
      <c r="Q27" s="164">
        <f>SUM(Q28:Q55)</f>
        <v>0</v>
      </c>
      <c r="R27" s="165"/>
      <c r="S27" s="165"/>
      <c r="T27" s="166"/>
      <c r="U27" s="160"/>
      <c r="V27" s="160">
        <f>SUM(V28:V55)</f>
        <v>4.13</v>
      </c>
      <c r="W27" s="160"/>
      <c r="X27" s="160"/>
      <c r="AG27" t="s">
        <v>141</v>
      </c>
    </row>
    <row r="28" spans="1:60" outlineLevel="1">
      <c r="A28" s="167">
        <v>2</v>
      </c>
      <c r="B28" s="168" t="s">
        <v>374</v>
      </c>
      <c r="C28" s="178" t="s">
        <v>375</v>
      </c>
      <c r="D28" s="169" t="s">
        <v>376</v>
      </c>
      <c r="E28" s="170">
        <v>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8.8699999999999994E-3</v>
      </c>
      <c r="O28" s="170">
        <f>ROUND(E28*N28,2)</f>
        <v>0.04</v>
      </c>
      <c r="P28" s="170">
        <v>0</v>
      </c>
      <c r="Q28" s="170">
        <f>ROUND(E28*P28,2)</f>
        <v>0</v>
      </c>
      <c r="R28" s="172" t="s">
        <v>273</v>
      </c>
      <c r="S28" s="172" t="s">
        <v>145</v>
      </c>
      <c r="T28" s="173" t="s">
        <v>145</v>
      </c>
      <c r="U28" s="158">
        <v>0.35974</v>
      </c>
      <c r="V28" s="158">
        <f>ROUND(E28*U28,2)</f>
        <v>1.44</v>
      </c>
      <c r="W28" s="158"/>
      <c r="X28" s="158" t="s">
        <v>172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173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406" t="s">
        <v>377</v>
      </c>
      <c r="D29" s="407"/>
      <c r="E29" s="407"/>
      <c r="F29" s="407"/>
      <c r="G29" s="40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196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jakoukoliv maltou, z pomocného pracovního lešení o výšce podlahy do 1900 mm a pro zatížení do 1,5 kPa,</v>
      </c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4" t="s">
        <v>378</v>
      </c>
      <c r="D30" s="182"/>
      <c r="E30" s="183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175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4" t="s">
        <v>379</v>
      </c>
      <c r="D31" s="182"/>
      <c r="E31" s="183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175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393"/>
      <c r="D32" s="394"/>
      <c r="E32" s="394"/>
      <c r="F32" s="394"/>
      <c r="G32" s="39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7">
        <v>3</v>
      </c>
      <c r="B33" s="168" t="s">
        <v>380</v>
      </c>
      <c r="C33" s="178" t="s">
        <v>381</v>
      </c>
      <c r="D33" s="169" t="s">
        <v>249</v>
      </c>
      <c r="E33" s="170">
        <v>4.8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0">
        <v>8.6599999999999993E-3</v>
      </c>
      <c r="O33" s="170">
        <f>ROUND(E33*N33,2)</f>
        <v>0.04</v>
      </c>
      <c r="P33" s="170">
        <v>0</v>
      </c>
      <c r="Q33" s="170">
        <f>ROUND(E33*P33,2)</f>
        <v>0</v>
      </c>
      <c r="R33" s="172" t="s">
        <v>273</v>
      </c>
      <c r="S33" s="172" t="s">
        <v>145</v>
      </c>
      <c r="T33" s="173" t="s">
        <v>145</v>
      </c>
      <c r="U33" s="158">
        <v>0.19</v>
      </c>
      <c r="V33" s="158">
        <f>ROUND(E33*U33,2)</f>
        <v>0.91</v>
      </c>
      <c r="W33" s="158"/>
      <c r="X33" s="158" t="s">
        <v>172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406" t="s">
        <v>382</v>
      </c>
      <c r="D34" s="407"/>
      <c r="E34" s="407"/>
      <c r="F34" s="407"/>
      <c r="G34" s="40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196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4" t="s">
        <v>378</v>
      </c>
      <c r="D35" s="182"/>
      <c r="E35" s="183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175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4" t="s">
        <v>383</v>
      </c>
      <c r="D36" s="182"/>
      <c r="E36" s="183">
        <v>4.8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175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393"/>
      <c r="D37" s="394"/>
      <c r="E37" s="394"/>
      <c r="F37" s="394"/>
      <c r="G37" s="394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67">
        <v>4</v>
      </c>
      <c r="B38" s="168" t="s">
        <v>384</v>
      </c>
      <c r="C38" s="178" t="s">
        <v>385</v>
      </c>
      <c r="D38" s="169" t="s">
        <v>249</v>
      </c>
      <c r="E38" s="170">
        <v>3.85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0">
        <v>1.299E-2</v>
      </c>
      <c r="O38" s="170">
        <f>ROUND(E38*N38,2)</f>
        <v>0.05</v>
      </c>
      <c r="P38" s="170">
        <v>0</v>
      </c>
      <c r="Q38" s="170">
        <f>ROUND(E38*P38,2)</f>
        <v>0</v>
      </c>
      <c r="R38" s="172" t="s">
        <v>273</v>
      </c>
      <c r="S38" s="172" t="s">
        <v>145</v>
      </c>
      <c r="T38" s="173" t="s">
        <v>145</v>
      </c>
      <c r="U38" s="158">
        <v>0.248</v>
      </c>
      <c r="V38" s="158">
        <f>ROUND(E38*U38,2)</f>
        <v>0.95</v>
      </c>
      <c r="W38" s="158"/>
      <c r="X38" s="158" t="s">
        <v>172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173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406" t="s">
        <v>382</v>
      </c>
      <c r="D39" s="407"/>
      <c r="E39" s="407"/>
      <c r="F39" s="407"/>
      <c r="G39" s="40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196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184" t="s">
        <v>386</v>
      </c>
      <c r="D40" s="182"/>
      <c r="E40" s="183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175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4" t="s">
        <v>387</v>
      </c>
      <c r="D41" s="182"/>
      <c r="E41" s="183">
        <v>3.85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175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393"/>
      <c r="D42" s="394"/>
      <c r="E42" s="394"/>
      <c r="F42" s="394"/>
      <c r="G42" s="39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>
      <c r="A43" s="167">
        <v>5</v>
      </c>
      <c r="B43" s="168" t="s">
        <v>388</v>
      </c>
      <c r="C43" s="178" t="s">
        <v>389</v>
      </c>
      <c r="D43" s="169" t="s">
        <v>193</v>
      </c>
      <c r="E43" s="170">
        <v>1.2161200000000001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0">
        <v>6.5799999999999999E-3</v>
      </c>
      <c r="O43" s="170">
        <f>ROUND(E43*N43,2)</f>
        <v>0.01</v>
      </c>
      <c r="P43" s="170">
        <v>0</v>
      </c>
      <c r="Q43" s="170">
        <f>ROUND(E43*P43,2)</f>
        <v>0</v>
      </c>
      <c r="R43" s="172" t="s">
        <v>194</v>
      </c>
      <c r="S43" s="172" t="s">
        <v>145</v>
      </c>
      <c r="T43" s="173" t="s">
        <v>145</v>
      </c>
      <c r="U43" s="158">
        <v>0.32</v>
      </c>
      <c r="V43" s="158">
        <f>ROUND(E43*U43,2)</f>
        <v>0.39</v>
      </c>
      <c r="W43" s="158"/>
      <c r="X43" s="158" t="s">
        <v>172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>
      <c r="A44" s="154"/>
      <c r="B44" s="155"/>
      <c r="C44" s="406" t="s">
        <v>390</v>
      </c>
      <c r="D44" s="407"/>
      <c r="E44" s="407"/>
      <c r="F44" s="407"/>
      <c r="G44" s="40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196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na rovném povrchu vnitřních stěn, pilířů, svislých panelových konstrukcí, s nejnutnějším obroušením podkladu (pemzou apod.) a oprášením,</v>
      </c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4" t="s">
        <v>378</v>
      </c>
      <c r="D45" s="182"/>
      <c r="E45" s="18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175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4" t="s">
        <v>391</v>
      </c>
      <c r="D46" s="182"/>
      <c r="E46" s="183">
        <v>0.55200000000000005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175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4" t="s">
        <v>386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175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4" t="s">
        <v>392</v>
      </c>
      <c r="D48" s="182"/>
      <c r="E48" s="183">
        <v>0.66413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175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393"/>
      <c r="D49" s="394"/>
      <c r="E49" s="394"/>
      <c r="F49" s="394"/>
      <c r="G49" s="394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>
      <c r="A50" s="167">
        <v>6</v>
      </c>
      <c r="B50" s="168" t="s">
        <v>393</v>
      </c>
      <c r="C50" s="178" t="s">
        <v>394</v>
      </c>
      <c r="D50" s="169" t="s">
        <v>193</v>
      </c>
      <c r="E50" s="170">
        <v>1.2161200000000001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0">
        <v>3.6700000000000001E-3</v>
      </c>
      <c r="O50" s="170">
        <f>ROUND(E50*N50,2)</f>
        <v>0</v>
      </c>
      <c r="P50" s="170">
        <v>0</v>
      </c>
      <c r="Q50" s="170">
        <f>ROUND(E50*P50,2)</f>
        <v>0</v>
      </c>
      <c r="R50" s="172" t="s">
        <v>194</v>
      </c>
      <c r="S50" s="172" t="s">
        <v>145</v>
      </c>
      <c r="T50" s="173" t="s">
        <v>145</v>
      </c>
      <c r="U50" s="158">
        <v>0.36</v>
      </c>
      <c r="V50" s="158">
        <f>ROUND(E50*U50,2)</f>
        <v>0.44</v>
      </c>
      <c r="W50" s="158"/>
      <c r="X50" s="158" t="s">
        <v>172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184" t="s">
        <v>378</v>
      </c>
      <c r="D51" s="182"/>
      <c r="E51" s="183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175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4" t="s">
        <v>391</v>
      </c>
      <c r="D52" s="182"/>
      <c r="E52" s="183">
        <v>0.55200000000000005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175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184" t="s">
        <v>386</v>
      </c>
      <c r="D53" s="182"/>
      <c r="E53" s="183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175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4" t="s">
        <v>392</v>
      </c>
      <c r="D54" s="182"/>
      <c r="E54" s="183">
        <v>0.66413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175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393"/>
      <c r="D55" s="394"/>
      <c r="E55" s="394"/>
      <c r="F55" s="394"/>
      <c r="G55" s="39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1" t="s">
        <v>140</v>
      </c>
      <c r="B56" s="162" t="s">
        <v>78</v>
      </c>
      <c r="C56" s="177" t="s">
        <v>79</v>
      </c>
      <c r="D56" s="163"/>
      <c r="E56" s="164"/>
      <c r="F56" s="165"/>
      <c r="G56" s="165">
        <f>SUMIF(AG57:AG69,"&lt;&gt;NOR",G57:G69)</f>
        <v>0</v>
      </c>
      <c r="H56" s="165"/>
      <c r="I56" s="165">
        <f>SUM(I57:I69)</f>
        <v>0</v>
      </c>
      <c r="J56" s="165"/>
      <c r="K56" s="165">
        <f>SUM(K57:K69)</f>
        <v>0</v>
      </c>
      <c r="L56" s="165"/>
      <c r="M56" s="165">
        <f>SUM(M57:M69)</f>
        <v>0</v>
      </c>
      <c r="N56" s="164"/>
      <c r="O56" s="164">
        <f>SUM(O57:O69)</f>
        <v>0.48</v>
      </c>
      <c r="P56" s="164"/>
      <c r="Q56" s="164">
        <f>SUM(Q57:Q69)</f>
        <v>0</v>
      </c>
      <c r="R56" s="165"/>
      <c r="S56" s="165"/>
      <c r="T56" s="166"/>
      <c r="U56" s="160"/>
      <c r="V56" s="160">
        <f>SUM(V57:V69)</f>
        <v>10.83</v>
      </c>
      <c r="W56" s="160"/>
      <c r="X56" s="160"/>
      <c r="AG56" t="s">
        <v>141</v>
      </c>
    </row>
    <row r="57" spans="1:60" ht="22.5" outlineLevel="1">
      <c r="A57" s="167">
        <v>7</v>
      </c>
      <c r="B57" s="168" t="s">
        <v>395</v>
      </c>
      <c r="C57" s="178" t="s">
        <v>396</v>
      </c>
      <c r="D57" s="169" t="s">
        <v>193</v>
      </c>
      <c r="E57" s="170">
        <v>23.3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1.035E-2</v>
      </c>
      <c r="O57" s="170">
        <f>ROUND(E57*N57,2)</f>
        <v>0.24</v>
      </c>
      <c r="P57" s="170">
        <v>0</v>
      </c>
      <c r="Q57" s="170">
        <f>ROUND(E57*P57,2)</f>
        <v>0</v>
      </c>
      <c r="R57" s="172" t="s">
        <v>194</v>
      </c>
      <c r="S57" s="172" t="s">
        <v>145</v>
      </c>
      <c r="T57" s="173" t="s">
        <v>145</v>
      </c>
      <c r="U57" s="158">
        <v>0.35149999999999998</v>
      </c>
      <c r="V57" s="158">
        <f>ROUND(E57*U57,2)</f>
        <v>8.19</v>
      </c>
      <c r="W57" s="158"/>
      <c r="X57" s="158" t="s">
        <v>172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406" t="s">
        <v>397</v>
      </c>
      <c r="D58" s="407"/>
      <c r="E58" s="407"/>
      <c r="F58" s="407"/>
      <c r="G58" s="40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196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4" t="s">
        <v>378</v>
      </c>
      <c r="D59" s="182"/>
      <c r="E59" s="183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175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184" t="s">
        <v>398</v>
      </c>
      <c r="D60" s="182"/>
      <c r="E60" s="183">
        <v>23.3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175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393"/>
      <c r="D61" s="394"/>
      <c r="E61" s="394"/>
      <c r="F61" s="394"/>
      <c r="G61" s="39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151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67">
        <v>8</v>
      </c>
      <c r="B62" s="168" t="s">
        <v>210</v>
      </c>
      <c r="C62" s="178" t="s">
        <v>211</v>
      </c>
      <c r="D62" s="169" t="s">
        <v>212</v>
      </c>
      <c r="E62" s="170">
        <v>9.0109999999999996E-2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0">
        <v>2.5</v>
      </c>
      <c r="O62" s="170">
        <f>ROUND(E62*N62,2)</f>
        <v>0.23</v>
      </c>
      <c r="P62" s="170">
        <v>0</v>
      </c>
      <c r="Q62" s="170">
        <f>ROUND(E62*P62,2)</f>
        <v>0</v>
      </c>
      <c r="R62" s="172"/>
      <c r="S62" s="172" t="s">
        <v>154</v>
      </c>
      <c r="T62" s="173" t="s">
        <v>146</v>
      </c>
      <c r="U62" s="158">
        <v>5.33</v>
      </c>
      <c r="V62" s="158">
        <f>ROUND(E62*U62,2)</f>
        <v>0.48</v>
      </c>
      <c r="W62" s="158"/>
      <c r="X62" s="158" t="s">
        <v>172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173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4" t="s">
        <v>378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175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4" t="s">
        <v>399</v>
      </c>
      <c r="D64" s="182"/>
      <c r="E64" s="183">
        <v>9.0109999999999996E-2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175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393"/>
      <c r="D65" s="394"/>
      <c r="E65" s="394"/>
      <c r="F65" s="394"/>
      <c r="G65" s="39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67">
        <v>9</v>
      </c>
      <c r="B66" s="168" t="s">
        <v>215</v>
      </c>
      <c r="C66" s="178" t="s">
        <v>216</v>
      </c>
      <c r="D66" s="169" t="s">
        <v>209</v>
      </c>
      <c r="E66" s="170">
        <v>8.01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7.2000000000000005E-4</v>
      </c>
      <c r="O66" s="170">
        <f>ROUND(E66*N66,2)</f>
        <v>0.01</v>
      </c>
      <c r="P66" s="170">
        <v>0</v>
      </c>
      <c r="Q66" s="170">
        <f>ROUND(E66*P66,2)</f>
        <v>0</v>
      </c>
      <c r="R66" s="172"/>
      <c r="S66" s="172" t="s">
        <v>154</v>
      </c>
      <c r="T66" s="173" t="s">
        <v>146</v>
      </c>
      <c r="U66" s="158">
        <v>0.27</v>
      </c>
      <c r="V66" s="158">
        <f>ROUND(E66*U66,2)</f>
        <v>2.16</v>
      </c>
      <c r="W66" s="158"/>
      <c r="X66" s="158" t="s">
        <v>172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4" t="s">
        <v>378</v>
      </c>
      <c r="D67" s="182"/>
      <c r="E67" s="18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175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184" t="s">
        <v>400</v>
      </c>
      <c r="D68" s="182"/>
      <c r="E68" s="183">
        <v>8.01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175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393"/>
      <c r="D69" s="394"/>
      <c r="E69" s="394"/>
      <c r="F69" s="394"/>
      <c r="G69" s="39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>
      <c r="A70" s="161" t="s">
        <v>140</v>
      </c>
      <c r="B70" s="162" t="s">
        <v>80</v>
      </c>
      <c r="C70" s="177" t="s">
        <v>81</v>
      </c>
      <c r="D70" s="163"/>
      <c r="E70" s="164"/>
      <c r="F70" s="165"/>
      <c r="G70" s="165">
        <f>SUMIF(AG71:AG75,"&lt;&gt;NOR",G71:G75)</f>
        <v>0</v>
      </c>
      <c r="H70" s="165"/>
      <c r="I70" s="165">
        <f>SUM(I71:I75)</f>
        <v>0</v>
      </c>
      <c r="J70" s="165"/>
      <c r="K70" s="165">
        <f>SUM(K71:K75)</f>
        <v>0</v>
      </c>
      <c r="L70" s="165"/>
      <c r="M70" s="165">
        <f>SUM(M71:M75)</f>
        <v>0</v>
      </c>
      <c r="N70" s="164"/>
      <c r="O70" s="164">
        <f>SUM(O71:O75)</f>
        <v>0.04</v>
      </c>
      <c r="P70" s="164"/>
      <c r="Q70" s="164">
        <f>SUM(Q71:Q75)</f>
        <v>0</v>
      </c>
      <c r="R70" s="165"/>
      <c r="S70" s="165"/>
      <c r="T70" s="166"/>
      <c r="U70" s="160"/>
      <c r="V70" s="160">
        <f>SUM(V71:V75)</f>
        <v>4.8899999999999997</v>
      </c>
      <c r="W70" s="160"/>
      <c r="X70" s="160"/>
      <c r="AG70" t="s">
        <v>141</v>
      </c>
    </row>
    <row r="71" spans="1:60" outlineLevel="1">
      <c r="A71" s="167">
        <v>10</v>
      </c>
      <c r="B71" s="168" t="s">
        <v>218</v>
      </c>
      <c r="C71" s="178" t="s">
        <v>219</v>
      </c>
      <c r="D71" s="169" t="s">
        <v>193</v>
      </c>
      <c r="E71" s="170">
        <v>23.3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0">
        <v>1.58E-3</v>
      </c>
      <c r="O71" s="170">
        <f>ROUND(E71*N71,2)</f>
        <v>0.04</v>
      </c>
      <c r="P71" s="170">
        <v>0</v>
      </c>
      <c r="Q71" s="170">
        <f>ROUND(E71*P71,2)</f>
        <v>0</v>
      </c>
      <c r="R71" s="172" t="s">
        <v>220</v>
      </c>
      <c r="S71" s="172" t="s">
        <v>145</v>
      </c>
      <c r="T71" s="173" t="s">
        <v>145</v>
      </c>
      <c r="U71" s="158">
        <v>0.21</v>
      </c>
      <c r="V71" s="158">
        <f>ROUND(E71*U71,2)</f>
        <v>4.8899999999999997</v>
      </c>
      <c r="W71" s="158"/>
      <c r="X71" s="158" t="s">
        <v>172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4" t="s">
        <v>378</v>
      </c>
      <c r="D72" s="182"/>
      <c r="E72" s="183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175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4" t="s">
        <v>221</v>
      </c>
      <c r="D73" s="182"/>
      <c r="E73" s="183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175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/>
      <c r="B74" s="155"/>
      <c r="C74" s="184" t="s">
        <v>398</v>
      </c>
      <c r="D74" s="182"/>
      <c r="E74" s="183">
        <v>23.3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175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393"/>
      <c r="D75" s="394"/>
      <c r="E75" s="394"/>
      <c r="F75" s="394"/>
      <c r="G75" s="39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>
      <c r="A76" s="161" t="s">
        <v>140</v>
      </c>
      <c r="B76" s="162" t="s">
        <v>82</v>
      </c>
      <c r="C76" s="177" t="s">
        <v>83</v>
      </c>
      <c r="D76" s="163"/>
      <c r="E76" s="164"/>
      <c r="F76" s="165"/>
      <c r="G76" s="165">
        <f>SUMIF(AG77:AG100,"&lt;&gt;NOR",G77:G100)</f>
        <v>0</v>
      </c>
      <c r="H76" s="165"/>
      <c r="I76" s="165">
        <f>SUM(I77:I100)</f>
        <v>0</v>
      </c>
      <c r="J76" s="165"/>
      <c r="K76" s="165">
        <f>SUM(K77:K100)</f>
        <v>0</v>
      </c>
      <c r="L76" s="165"/>
      <c r="M76" s="165">
        <f>SUM(M77:M100)</f>
        <v>0</v>
      </c>
      <c r="N76" s="164"/>
      <c r="O76" s="164">
        <f>SUM(O77:O100)</f>
        <v>0</v>
      </c>
      <c r="P76" s="164"/>
      <c r="Q76" s="164">
        <f>SUM(Q77:Q100)</f>
        <v>0</v>
      </c>
      <c r="R76" s="165"/>
      <c r="S76" s="165"/>
      <c r="T76" s="166"/>
      <c r="U76" s="160"/>
      <c r="V76" s="160">
        <f>SUM(V77:V100)</f>
        <v>7.22</v>
      </c>
      <c r="W76" s="160"/>
      <c r="X76" s="160"/>
      <c r="AG76" t="s">
        <v>141</v>
      </c>
    </row>
    <row r="77" spans="1:60" ht="56.25" outlineLevel="1">
      <c r="A77" s="167">
        <v>11</v>
      </c>
      <c r="B77" s="168" t="s">
        <v>223</v>
      </c>
      <c r="C77" s="178" t="s">
        <v>224</v>
      </c>
      <c r="D77" s="169" t="s">
        <v>193</v>
      </c>
      <c r="E77" s="170">
        <v>23.3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0">
        <v>4.0000000000000003E-5</v>
      </c>
      <c r="O77" s="170">
        <f>ROUND(E77*N77,2)</f>
        <v>0</v>
      </c>
      <c r="P77" s="170">
        <v>0</v>
      </c>
      <c r="Q77" s="170">
        <f>ROUND(E77*P77,2)</f>
        <v>0</v>
      </c>
      <c r="R77" s="172" t="s">
        <v>194</v>
      </c>
      <c r="S77" s="172" t="s">
        <v>145</v>
      </c>
      <c r="T77" s="173" t="s">
        <v>145</v>
      </c>
      <c r="U77" s="158">
        <v>0.31</v>
      </c>
      <c r="V77" s="158">
        <f>ROUND(E77*U77,2)</f>
        <v>7.22</v>
      </c>
      <c r="W77" s="158"/>
      <c r="X77" s="158" t="s">
        <v>172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4" t="s">
        <v>378</v>
      </c>
      <c r="D78" s="182"/>
      <c r="E78" s="183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175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4" t="s">
        <v>398</v>
      </c>
      <c r="D79" s="182"/>
      <c r="E79" s="183">
        <v>23.3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175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393"/>
      <c r="D80" s="394"/>
      <c r="E80" s="394"/>
      <c r="F80" s="394"/>
      <c r="G80" s="39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67">
        <v>12</v>
      </c>
      <c r="B81" s="168" t="s">
        <v>226</v>
      </c>
      <c r="C81" s="178" t="s">
        <v>227</v>
      </c>
      <c r="D81" s="169" t="s">
        <v>193</v>
      </c>
      <c r="E81" s="170">
        <v>93.2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2"/>
      <c r="S81" s="172" t="s">
        <v>154</v>
      </c>
      <c r="T81" s="173" t="s">
        <v>146</v>
      </c>
      <c r="U81" s="158">
        <v>0</v>
      </c>
      <c r="V81" s="158">
        <f>ROUND(E81*U81,2)</f>
        <v>0</v>
      </c>
      <c r="W81" s="158"/>
      <c r="X81" s="158" t="s">
        <v>172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4" t="s">
        <v>378</v>
      </c>
      <c r="D82" s="182"/>
      <c r="E82" s="183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175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184" t="s">
        <v>401</v>
      </c>
      <c r="D83" s="182"/>
      <c r="E83" s="183">
        <v>93.2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175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393"/>
      <c r="D84" s="394"/>
      <c r="E84" s="394"/>
      <c r="F84" s="394"/>
      <c r="G84" s="39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67">
        <v>13</v>
      </c>
      <c r="B85" s="168" t="s">
        <v>229</v>
      </c>
      <c r="C85" s="178" t="s">
        <v>230</v>
      </c>
      <c r="D85" s="169" t="s">
        <v>193</v>
      </c>
      <c r="E85" s="170">
        <v>46.6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0">
        <v>0</v>
      </c>
      <c r="O85" s="170">
        <f>ROUND(E85*N85,2)</f>
        <v>0</v>
      </c>
      <c r="P85" s="170">
        <v>0</v>
      </c>
      <c r="Q85" s="170">
        <f>ROUND(E85*P85,2)</f>
        <v>0</v>
      </c>
      <c r="R85" s="172"/>
      <c r="S85" s="172" t="s">
        <v>154</v>
      </c>
      <c r="T85" s="173" t="s">
        <v>146</v>
      </c>
      <c r="U85" s="158">
        <v>0</v>
      </c>
      <c r="V85" s="158">
        <f>ROUND(E85*U85,2)</f>
        <v>0</v>
      </c>
      <c r="W85" s="158"/>
      <c r="X85" s="158" t="s">
        <v>172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4" t="s">
        <v>378</v>
      </c>
      <c r="D86" s="182"/>
      <c r="E86" s="183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175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4" t="s">
        <v>402</v>
      </c>
      <c r="D87" s="182"/>
      <c r="E87" s="183">
        <v>46.6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175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393"/>
      <c r="D88" s="394"/>
      <c r="E88" s="394"/>
      <c r="F88" s="394"/>
      <c r="G88" s="39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67">
        <v>14</v>
      </c>
      <c r="B89" s="168" t="s">
        <v>403</v>
      </c>
      <c r="C89" s="178" t="s">
        <v>404</v>
      </c>
      <c r="D89" s="169" t="s">
        <v>302</v>
      </c>
      <c r="E89" s="170">
        <v>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0">
        <v>0</v>
      </c>
      <c r="O89" s="170">
        <f>ROUND(E89*N89,2)</f>
        <v>0</v>
      </c>
      <c r="P89" s="170">
        <v>0</v>
      </c>
      <c r="Q89" s="170">
        <f>ROUND(E89*P89,2)</f>
        <v>0</v>
      </c>
      <c r="R89" s="172"/>
      <c r="S89" s="172" t="s">
        <v>154</v>
      </c>
      <c r="T89" s="173" t="s">
        <v>146</v>
      </c>
      <c r="U89" s="158">
        <v>0</v>
      </c>
      <c r="V89" s="158">
        <f>ROUND(E89*U89,2)</f>
        <v>0</v>
      </c>
      <c r="W89" s="158"/>
      <c r="X89" s="158" t="s">
        <v>172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408"/>
      <c r="D90" s="409"/>
      <c r="E90" s="409"/>
      <c r="F90" s="409"/>
      <c r="G90" s="409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67">
        <v>15</v>
      </c>
      <c r="B91" s="168" t="s">
        <v>232</v>
      </c>
      <c r="C91" s="178" t="s">
        <v>233</v>
      </c>
      <c r="D91" s="169" t="s">
        <v>234</v>
      </c>
      <c r="E91" s="170">
        <v>15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0">
        <v>0</v>
      </c>
      <c r="O91" s="170">
        <f>ROUND(E91*N91,2)</f>
        <v>0</v>
      </c>
      <c r="P91" s="170">
        <v>0</v>
      </c>
      <c r="Q91" s="170">
        <f>ROUND(E91*P91,2)</f>
        <v>0</v>
      </c>
      <c r="R91" s="172"/>
      <c r="S91" s="172" t="s">
        <v>154</v>
      </c>
      <c r="T91" s="173" t="s">
        <v>146</v>
      </c>
      <c r="U91" s="158">
        <v>0</v>
      </c>
      <c r="V91" s="158">
        <f>ROUND(E91*U91,2)</f>
        <v>0</v>
      </c>
      <c r="W91" s="158"/>
      <c r="X91" s="158" t="s">
        <v>172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173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408"/>
      <c r="D92" s="409"/>
      <c r="E92" s="409"/>
      <c r="F92" s="409"/>
      <c r="G92" s="409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>
      <c r="A93" s="167">
        <v>16</v>
      </c>
      <c r="B93" s="168" t="s">
        <v>235</v>
      </c>
      <c r="C93" s="178" t="s">
        <v>236</v>
      </c>
      <c r="D93" s="169" t="s">
        <v>237</v>
      </c>
      <c r="E93" s="170">
        <v>10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2"/>
      <c r="S93" s="172" t="s">
        <v>154</v>
      </c>
      <c r="T93" s="173" t="s">
        <v>146</v>
      </c>
      <c r="U93" s="158">
        <v>0</v>
      </c>
      <c r="V93" s="158">
        <f>ROUND(E93*U93,2)</f>
        <v>0</v>
      </c>
      <c r="W93" s="158"/>
      <c r="X93" s="158" t="s">
        <v>238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>
      <c r="A94" s="154"/>
      <c r="B94" s="155"/>
      <c r="C94" s="402" t="s">
        <v>240</v>
      </c>
      <c r="D94" s="403"/>
      <c r="E94" s="403"/>
      <c r="F94" s="403"/>
      <c r="G94" s="403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150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74" t="str">
        <f>C94</f>
        <v>Průrazy a vytváření otvorů a drážek do konstrukcí pro realizací instalací pro profese, zapravení ostění provedených otvorů, utěsnění, zpětné hrubé zapravení. Lešení a žebříky do výšky podlahy 2m.</v>
      </c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404" t="s">
        <v>241</v>
      </c>
      <c r="D95" s="405"/>
      <c r="E95" s="405"/>
      <c r="F95" s="405"/>
      <c r="G95" s="40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150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393"/>
      <c r="D96" s="394"/>
      <c r="E96" s="394"/>
      <c r="F96" s="394"/>
      <c r="G96" s="39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7">
        <v>17</v>
      </c>
      <c r="B97" s="168" t="s">
        <v>242</v>
      </c>
      <c r="C97" s="178" t="s">
        <v>243</v>
      </c>
      <c r="D97" s="169" t="s">
        <v>237</v>
      </c>
      <c r="E97" s="170">
        <v>20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0</v>
      </c>
      <c r="O97" s="170">
        <f>ROUND(E97*N97,2)</f>
        <v>0</v>
      </c>
      <c r="P97" s="170">
        <v>0</v>
      </c>
      <c r="Q97" s="170">
        <f>ROUND(E97*P97,2)</f>
        <v>0</v>
      </c>
      <c r="R97" s="172"/>
      <c r="S97" s="172" t="s">
        <v>154</v>
      </c>
      <c r="T97" s="173" t="s">
        <v>146</v>
      </c>
      <c r="U97" s="158">
        <v>0</v>
      </c>
      <c r="V97" s="158">
        <f>ROUND(E97*U97,2)</f>
        <v>0</v>
      </c>
      <c r="W97" s="158"/>
      <c r="X97" s="158" t="s">
        <v>238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408"/>
      <c r="D98" s="409"/>
      <c r="E98" s="409"/>
      <c r="F98" s="409"/>
      <c r="G98" s="409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67">
        <v>18</v>
      </c>
      <c r="B99" s="168" t="s">
        <v>244</v>
      </c>
      <c r="C99" s="178" t="s">
        <v>245</v>
      </c>
      <c r="D99" s="169" t="s">
        <v>246</v>
      </c>
      <c r="E99" s="170">
        <v>1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0">
        <v>0</v>
      </c>
      <c r="O99" s="170">
        <f>ROUND(E99*N99,2)</f>
        <v>0</v>
      </c>
      <c r="P99" s="170">
        <v>0</v>
      </c>
      <c r="Q99" s="170">
        <f>ROUND(E99*P99,2)</f>
        <v>0</v>
      </c>
      <c r="R99" s="172"/>
      <c r="S99" s="172" t="s">
        <v>154</v>
      </c>
      <c r="T99" s="173" t="s">
        <v>146</v>
      </c>
      <c r="U99" s="158">
        <v>0</v>
      </c>
      <c r="V99" s="158">
        <f>ROUND(E99*U99,2)</f>
        <v>0</v>
      </c>
      <c r="W99" s="158"/>
      <c r="X99" s="158" t="s">
        <v>238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239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408"/>
      <c r="D100" s="409"/>
      <c r="E100" s="409"/>
      <c r="F100" s="409"/>
      <c r="G100" s="409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>
      <c r="A101" s="161" t="s">
        <v>140</v>
      </c>
      <c r="B101" s="162" t="s">
        <v>84</v>
      </c>
      <c r="C101" s="177" t="s">
        <v>85</v>
      </c>
      <c r="D101" s="163"/>
      <c r="E101" s="164"/>
      <c r="F101" s="165"/>
      <c r="G101" s="165">
        <f>SUMIF(AG102:AG145,"&lt;&gt;NOR",G102:G145)</f>
        <v>0</v>
      </c>
      <c r="H101" s="165"/>
      <c r="I101" s="165">
        <f>SUM(I102:I145)</f>
        <v>0</v>
      </c>
      <c r="J101" s="165"/>
      <c r="K101" s="165">
        <f>SUM(K102:K145)</f>
        <v>0</v>
      </c>
      <c r="L101" s="165"/>
      <c r="M101" s="165">
        <f>SUM(M102:M145)</f>
        <v>0</v>
      </c>
      <c r="N101" s="164"/>
      <c r="O101" s="164">
        <f>SUM(O102:O145)</f>
        <v>0.03</v>
      </c>
      <c r="P101" s="164"/>
      <c r="Q101" s="164">
        <f>SUM(Q102:Q145)</f>
        <v>3.2699999999999996</v>
      </c>
      <c r="R101" s="165"/>
      <c r="S101" s="165"/>
      <c r="T101" s="166"/>
      <c r="U101" s="160"/>
      <c r="V101" s="160">
        <f>SUM(V102:V145)</f>
        <v>45.56</v>
      </c>
      <c r="W101" s="160"/>
      <c r="X101" s="160"/>
      <c r="AG101" t="s">
        <v>141</v>
      </c>
    </row>
    <row r="102" spans="1:60" outlineLevel="1">
      <c r="A102" s="167">
        <v>19</v>
      </c>
      <c r="B102" s="168" t="s">
        <v>405</v>
      </c>
      <c r="C102" s="178" t="s">
        <v>406</v>
      </c>
      <c r="D102" s="169" t="s">
        <v>193</v>
      </c>
      <c r="E102" s="170">
        <v>12.816000000000001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0">
        <v>6.7000000000000002E-4</v>
      </c>
      <c r="O102" s="170">
        <f>ROUND(E102*N102,2)</f>
        <v>0.01</v>
      </c>
      <c r="P102" s="170">
        <v>0.20399999999999999</v>
      </c>
      <c r="Q102" s="170">
        <f>ROUND(E102*P102,2)</f>
        <v>2.61</v>
      </c>
      <c r="R102" s="172" t="s">
        <v>250</v>
      </c>
      <c r="S102" s="172" t="s">
        <v>145</v>
      </c>
      <c r="T102" s="173" t="s">
        <v>145</v>
      </c>
      <c r="U102" s="158">
        <v>0.254</v>
      </c>
      <c r="V102" s="158">
        <f>ROUND(E102*U102,2)</f>
        <v>3.26</v>
      </c>
      <c r="W102" s="158"/>
      <c r="X102" s="158" t="s">
        <v>172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>
      <c r="A103" s="154"/>
      <c r="B103" s="155"/>
      <c r="C103" s="406" t="s">
        <v>407</v>
      </c>
      <c r="D103" s="407"/>
      <c r="E103" s="407"/>
      <c r="F103" s="407"/>
      <c r="G103" s="40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4" t="str">
        <f>C103</f>
        <v>nebo vybourání otvorů průřezové plochy přes 4 m2 v příčkách, včetně pomocného lešení o výšce podlahy do 1900 mm a pro zatížení do 1,5 kPa  (150 kg/m2),</v>
      </c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4" t="s">
        <v>408</v>
      </c>
      <c r="D104" s="182"/>
      <c r="E104" s="183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184" t="s">
        <v>378</v>
      </c>
      <c r="D105" s="182"/>
      <c r="E105" s="183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175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/>
      <c r="B106" s="155"/>
      <c r="C106" s="184" t="s">
        <v>409</v>
      </c>
      <c r="D106" s="182"/>
      <c r="E106" s="183">
        <v>12.816000000000001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175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393"/>
      <c r="D107" s="394"/>
      <c r="E107" s="394"/>
      <c r="F107" s="394"/>
      <c r="G107" s="39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151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67">
        <v>20</v>
      </c>
      <c r="B108" s="168" t="s">
        <v>410</v>
      </c>
      <c r="C108" s="178" t="s">
        <v>411</v>
      </c>
      <c r="D108" s="169" t="s">
        <v>193</v>
      </c>
      <c r="E108" s="170">
        <v>22.7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0">
        <v>0</v>
      </c>
      <c r="O108" s="170">
        <f>ROUND(E108*N108,2)</f>
        <v>0</v>
      </c>
      <c r="P108" s="170">
        <v>1.26E-2</v>
      </c>
      <c r="Q108" s="170">
        <f>ROUND(E108*P108,2)</f>
        <v>0.28999999999999998</v>
      </c>
      <c r="R108" s="172" t="s">
        <v>250</v>
      </c>
      <c r="S108" s="172" t="s">
        <v>145</v>
      </c>
      <c r="T108" s="173" t="s">
        <v>145</v>
      </c>
      <c r="U108" s="158">
        <v>0.33</v>
      </c>
      <c r="V108" s="158">
        <f>ROUND(E108*U108,2)</f>
        <v>7.49</v>
      </c>
      <c r="W108" s="158"/>
      <c r="X108" s="158" t="s">
        <v>172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173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4" t="s">
        <v>378</v>
      </c>
      <c r="D109" s="182"/>
      <c r="E109" s="183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175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184" t="s">
        <v>412</v>
      </c>
      <c r="D110" s="182"/>
      <c r="E110" s="183">
        <v>22.7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175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393"/>
      <c r="D111" s="394"/>
      <c r="E111" s="394"/>
      <c r="F111" s="394"/>
      <c r="G111" s="39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67">
        <v>21</v>
      </c>
      <c r="B112" s="168" t="s">
        <v>413</v>
      </c>
      <c r="C112" s="178" t="s">
        <v>414</v>
      </c>
      <c r="D112" s="169" t="s">
        <v>249</v>
      </c>
      <c r="E112" s="170">
        <v>5.85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0">
        <v>0</v>
      </c>
      <c r="O112" s="170">
        <f>ROUND(E112*N112,2)</f>
        <v>0</v>
      </c>
      <c r="P112" s="170">
        <v>1.507E-2</v>
      </c>
      <c r="Q112" s="170">
        <f>ROUND(E112*P112,2)</f>
        <v>0.09</v>
      </c>
      <c r="R112" s="172" t="s">
        <v>250</v>
      </c>
      <c r="S112" s="172" t="s">
        <v>145</v>
      </c>
      <c r="T112" s="173" t="s">
        <v>145</v>
      </c>
      <c r="U112" s="158">
        <v>0.11</v>
      </c>
      <c r="V112" s="158">
        <f>ROUND(E112*U112,2)</f>
        <v>0.64</v>
      </c>
      <c r="W112" s="158"/>
      <c r="X112" s="158" t="s">
        <v>172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4" t="s">
        <v>378</v>
      </c>
      <c r="D113" s="182"/>
      <c r="E113" s="183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175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4" t="s">
        <v>415</v>
      </c>
      <c r="D114" s="182"/>
      <c r="E114" s="183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175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184" t="s">
        <v>416</v>
      </c>
      <c r="D115" s="182"/>
      <c r="E115" s="183">
        <v>5.85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175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393"/>
      <c r="D116" s="394"/>
      <c r="E116" s="394"/>
      <c r="F116" s="394"/>
      <c r="G116" s="39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67">
        <v>22</v>
      </c>
      <c r="B117" s="168" t="s">
        <v>417</v>
      </c>
      <c r="C117" s="178" t="s">
        <v>418</v>
      </c>
      <c r="D117" s="169" t="s">
        <v>249</v>
      </c>
      <c r="E117" s="170">
        <v>9.6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0">
        <v>0</v>
      </c>
      <c r="O117" s="170">
        <f>ROUND(E117*N117,2)</f>
        <v>0</v>
      </c>
      <c r="P117" s="170">
        <v>4.6000000000000001E-4</v>
      </c>
      <c r="Q117" s="170">
        <f>ROUND(E117*P117,2)</f>
        <v>0</v>
      </c>
      <c r="R117" s="172" t="s">
        <v>250</v>
      </c>
      <c r="S117" s="172" t="s">
        <v>145</v>
      </c>
      <c r="T117" s="173" t="s">
        <v>145</v>
      </c>
      <c r="U117" s="158">
        <v>0.81</v>
      </c>
      <c r="V117" s="158">
        <f>ROUND(E117*U117,2)</f>
        <v>7.78</v>
      </c>
      <c r="W117" s="158"/>
      <c r="X117" s="158" t="s">
        <v>172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173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184" t="s">
        <v>378</v>
      </c>
      <c r="D118" s="182"/>
      <c r="E118" s="183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175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4" t="s">
        <v>419</v>
      </c>
      <c r="D119" s="182"/>
      <c r="E119" s="183">
        <v>9.6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175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393"/>
      <c r="D120" s="394"/>
      <c r="E120" s="394"/>
      <c r="F120" s="394"/>
      <c r="G120" s="39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67">
        <v>23</v>
      </c>
      <c r="B121" s="168" t="s">
        <v>420</v>
      </c>
      <c r="C121" s="178" t="s">
        <v>421</v>
      </c>
      <c r="D121" s="169" t="s">
        <v>249</v>
      </c>
      <c r="E121" s="170">
        <v>4.8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0">
        <v>4.8999999999999998E-4</v>
      </c>
      <c r="O121" s="170">
        <f>ROUND(E121*N121,2)</f>
        <v>0</v>
      </c>
      <c r="P121" s="170">
        <v>8.9999999999999993E-3</v>
      </c>
      <c r="Q121" s="170">
        <f>ROUND(E121*P121,2)</f>
        <v>0.04</v>
      </c>
      <c r="R121" s="172" t="s">
        <v>250</v>
      </c>
      <c r="S121" s="172" t="s">
        <v>145</v>
      </c>
      <c r="T121" s="173" t="s">
        <v>145</v>
      </c>
      <c r="U121" s="158">
        <v>0.30099999999999999</v>
      </c>
      <c r="V121" s="158">
        <f>ROUND(E121*U121,2)</f>
        <v>1.44</v>
      </c>
      <c r="W121" s="158"/>
      <c r="X121" s="158" t="s">
        <v>172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173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402" t="s">
        <v>422</v>
      </c>
      <c r="D122" s="403"/>
      <c r="E122" s="403"/>
      <c r="F122" s="403"/>
      <c r="G122" s="403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150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4" t="s">
        <v>378</v>
      </c>
      <c r="D123" s="182"/>
      <c r="E123" s="183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175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184" t="s">
        <v>383</v>
      </c>
      <c r="D124" s="182"/>
      <c r="E124" s="183">
        <v>4.8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175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/>
      <c r="B125" s="155"/>
      <c r="C125" s="393"/>
      <c r="D125" s="394"/>
      <c r="E125" s="394"/>
      <c r="F125" s="394"/>
      <c r="G125" s="394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151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67">
        <v>24</v>
      </c>
      <c r="B126" s="168" t="s">
        <v>262</v>
      </c>
      <c r="C126" s="178" t="s">
        <v>263</v>
      </c>
      <c r="D126" s="169" t="s">
        <v>193</v>
      </c>
      <c r="E126" s="170">
        <v>22.7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0">
        <v>0</v>
      </c>
      <c r="O126" s="170">
        <f>ROUND(E126*N126,2)</f>
        <v>0</v>
      </c>
      <c r="P126" s="170">
        <v>5.0000000000000001E-3</v>
      </c>
      <c r="Q126" s="170">
        <f>ROUND(E126*P126,2)</f>
        <v>0.11</v>
      </c>
      <c r="R126" s="172" t="s">
        <v>261</v>
      </c>
      <c r="S126" s="172" t="s">
        <v>145</v>
      </c>
      <c r="T126" s="173" t="s">
        <v>145</v>
      </c>
      <c r="U126" s="158">
        <v>0.51</v>
      </c>
      <c r="V126" s="158">
        <f>ROUND(E126*U126,2)</f>
        <v>11.58</v>
      </c>
      <c r="W126" s="158"/>
      <c r="X126" s="158" t="s">
        <v>172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173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184" t="s">
        <v>378</v>
      </c>
      <c r="D127" s="182"/>
      <c r="E127" s="183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175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4" t="s">
        <v>412</v>
      </c>
      <c r="D128" s="182"/>
      <c r="E128" s="183">
        <v>22.7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175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393"/>
      <c r="D129" s="394"/>
      <c r="E129" s="394"/>
      <c r="F129" s="394"/>
      <c r="G129" s="394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67">
        <v>25</v>
      </c>
      <c r="B130" s="168" t="s">
        <v>265</v>
      </c>
      <c r="C130" s="178" t="s">
        <v>266</v>
      </c>
      <c r="D130" s="169" t="s">
        <v>193</v>
      </c>
      <c r="E130" s="170">
        <v>22.7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0">
        <v>0</v>
      </c>
      <c r="O130" s="170">
        <f>ROUND(E130*N130,2)</f>
        <v>0</v>
      </c>
      <c r="P130" s="170">
        <v>2E-3</v>
      </c>
      <c r="Q130" s="170">
        <f>ROUND(E130*P130,2)</f>
        <v>0.05</v>
      </c>
      <c r="R130" s="172" t="s">
        <v>261</v>
      </c>
      <c r="S130" s="172" t="s">
        <v>145</v>
      </c>
      <c r="T130" s="173" t="s">
        <v>145</v>
      </c>
      <c r="U130" s="158">
        <v>0.1</v>
      </c>
      <c r="V130" s="158">
        <f>ROUND(E130*U130,2)</f>
        <v>2.27</v>
      </c>
      <c r="W130" s="158"/>
      <c r="X130" s="158" t="s">
        <v>172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184" t="s">
        <v>378</v>
      </c>
      <c r="D131" s="182"/>
      <c r="E131" s="183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175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184" t="s">
        <v>412</v>
      </c>
      <c r="D132" s="182"/>
      <c r="E132" s="183">
        <v>22.7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175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54"/>
      <c r="B133" s="155"/>
      <c r="C133" s="393"/>
      <c r="D133" s="394"/>
      <c r="E133" s="394"/>
      <c r="F133" s="394"/>
      <c r="G133" s="39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>
      <c r="A134" s="167">
        <v>26</v>
      </c>
      <c r="B134" s="168" t="s">
        <v>423</v>
      </c>
      <c r="C134" s="178" t="s">
        <v>424</v>
      </c>
      <c r="D134" s="169" t="s">
        <v>193</v>
      </c>
      <c r="E134" s="170">
        <v>22.7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0">
        <v>0</v>
      </c>
      <c r="O134" s="170">
        <f>ROUND(E134*N134,2)</f>
        <v>0</v>
      </c>
      <c r="P134" s="170">
        <v>3.5000000000000001E-3</v>
      </c>
      <c r="Q134" s="170">
        <f>ROUND(E134*P134,2)</f>
        <v>0.08</v>
      </c>
      <c r="R134" s="172" t="s">
        <v>269</v>
      </c>
      <c r="S134" s="172" t="s">
        <v>145</v>
      </c>
      <c r="T134" s="173" t="s">
        <v>145</v>
      </c>
      <c r="U134" s="158">
        <v>0.26800000000000002</v>
      </c>
      <c r="V134" s="158">
        <f>ROUND(E134*U134,2)</f>
        <v>6.08</v>
      </c>
      <c r="W134" s="158"/>
      <c r="X134" s="158" t="s">
        <v>172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173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4" t="s">
        <v>378</v>
      </c>
      <c r="D135" s="182"/>
      <c r="E135" s="183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175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184" t="s">
        <v>412</v>
      </c>
      <c r="D136" s="182"/>
      <c r="E136" s="183">
        <v>22.7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175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393"/>
      <c r="D137" s="394"/>
      <c r="E137" s="394"/>
      <c r="F137" s="394"/>
      <c r="G137" s="39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151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67">
        <v>27</v>
      </c>
      <c r="B138" s="168" t="s">
        <v>425</v>
      </c>
      <c r="C138" s="178" t="s">
        <v>426</v>
      </c>
      <c r="D138" s="169" t="s">
        <v>193</v>
      </c>
      <c r="E138" s="170">
        <v>22.7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0</v>
      </c>
      <c r="O138" s="170">
        <f>ROUND(E138*N138,2)</f>
        <v>0</v>
      </c>
      <c r="P138" s="170">
        <v>0</v>
      </c>
      <c r="Q138" s="170">
        <f>ROUND(E138*P138,2)</f>
        <v>0</v>
      </c>
      <c r="R138" s="172"/>
      <c r="S138" s="172" t="s">
        <v>154</v>
      </c>
      <c r="T138" s="173" t="s">
        <v>146</v>
      </c>
      <c r="U138" s="158">
        <v>0.17</v>
      </c>
      <c r="V138" s="158">
        <f>ROUND(E138*U138,2)</f>
        <v>3.86</v>
      </c>
      <c r="W138" s="158"/>
      <c r="X138" s="158" t="s">
        <v>172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173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4" t="s">
        <v>378</v>
      </c>
      <c r="D139" s="182"/>
      <c r="E139" s="18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175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184" t="s">
        <v>412</v>
      </c>
      <c r="D140" s="182"/>
      <c r="E140" s="183">
        <v>22.7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175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54"/>
      <c r="B141" s="155"/>
      <c r="C141" s="393"/>
      <c r="D141" s="394"/>
      <c r="E141" s="394"/>
      <c r="F141" s="394"/>
      <c r="G141" s="39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151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67">
        <v>28</v>
      </c>
      <c r="B142" s="168" t="s">
        <v>427</v>
      </c>
      <c r="C142" s="178" t="s">
        <v>428</v>
      </c>
      <c r="D142" s="169" t="s">
        <v>193</v>
      </c>
      <c r="E142" s="170">
        <v>1.5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1.1990000000000001E-2</v>
      </c>
      <c r="O142" s="170">
        <f>ROUND(E142*N142,2)</f>
        <v>0.02</v>
      </c>
      <c r="P142" s="170">
        <v>0</v>
      </c>
      <c r="Q142" s="170">
        <f>ROUND(E142*P142,2)</f>
        <v>0</v>
      </c>
      <c r="R142" s="172"/>
      <c r="S142" s="172" t="s">
        <v>154</v>
      </c>
      <c r="T142" s="173" t="s">
        <v>146</v>
      </c>
      <c r="U142" s="158">
        <v>0.77</v>
      </c>
      <c r="V142" s="158">
        <f>ROUND(E142*U142,2)</f>
        <v>1.1599999999999999</v>
      </c>
      <c r="W142" s="158"/>
      <c r="X142" s="158" t="s">
        <v>172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173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184" t="s">
        <v>378</v>
      </c>
      <c r="D143" s="182"/>
      <c r="E143" s="183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175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54"/>
      <c r="B144" s="155"/>
      <c r="C144" s="184" t="s">
        <v>203</v>
      </c>
      <c r="D144" s="182"/>
      <c r="E144" s="183">
        <v>1.5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175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393"/>
      <c r="D145" s="394"/>
      <c r="E145" s="394"/>
      <c r="F145" s="394"/>
      <c r="G145" s="394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151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1" t="s">
        <v>140</v>
      </c>
      <c r="B146" s="162" t="s">
        <v>86</v>
      </c>
      <c r="C146" s="177" t="s">
        <v>87</v>
      </c>
      <c r="D146" s="163"/>
      <c r="E146" s="164"/>
      <c r="F146" s="165"/>
      <c r="G146" s="165">
        <f>SUMIF(AG147:AG152,"&lt;&gt;NOR",G147:G152)</f>
        <v>0</v>
      </c>
      <c r="H146" s="165"/>
      <c r="I146" s="165">
        <f>SUM(I147:I152)</f>
        <v>0</v>
      </c>
      <c r="J146" s="165"/>
      <c r="K146" s="165">
        <f>SUM(K147:K152)</f>
        <v>0</v>
      </c>
      <c r="L146" s="165"/>
      <c r="M146" s="165">
        <f>SUM(M147:M152)</f>
        <v>0</v>
      </c>
      <c r="N146" s="164"/>
      <c r="O146" s="164">
        <f>SUM(O147:O152)</f>
        <v>0</v>
      </c>
      <c r="P146" s="164"/>
      <c r="Q146" s="164">
        <f>SUM(Q147:Q152)</f>
        <v>0</v>
      </c>
      <c r="R146" s="165"/>
      <c r="S146" s="165"/>
      <c r="T146" s="166"/>
      <c r="U146" s="160"/>
      <c r="V146" s="160">
        <f>SUM(V147:V152)</f>
        <v>1.75</v>
      </c>
      <c r="W146" s="160"/>
      <c r="X146" s="160"/>
      <c r="AG146" t="s">
        <v>141</v>
      </c>
    </row>
    <row r="147" spans="1:60" ht="22.5" outlineLevel="1">
      <c r="A147" s="167">
        <v>29</v>
      </c>
      <c r="B147" s="168" t="s">
        <v>270</v>
      </c>
      <c r="C147" s="178" t="s">
        <v>271</v>
      </c>
      <c r="D147" s="169" t="s">
        <v>272</v>
      </c>
      <c r="E147" s="170">
        <v>0.67839000000000005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0">
        <v>0</v>
      </c>
      <c r="O147" s="170">
        <f>ROUND(E147*N147,2)</f>
        <v>0</v>
      </c>
      <c r="P147" s="170">
        <v>0</v>
      </c>
      <c r="Q147" s="170">
        <f>ROUND(E147*P147,2)</f>
        <v>0</v>
      </c>
      <c r="R147" s="172" t="s">
        <v>273</v>
      </c>
      <c r="S147" s="172" t="s">
        <v>145</v>
      </c>
      <c r="T147" s="173" t="s">
        <v>145</v>
      </c>
      <c r="U147" s="158">
        <v>2.577</v>
      </c>
      <c r="V147" s="158">
        <f>ROUND(E147*U147,2)</f>
        <v>1.75</v>
      </c>
      <c r="W147" s="158"/>
      <c r="X147" s="158" t="s">
        <v>274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275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406" t="s">
        <v>276</v>
      </c>
      <c r="D148" s="407"/>
      <c r="E148" s="407"/>
      <c r="F148" s="407"/>
      <c r="G148" s="407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184" t="s">
        <v>277</v>
      </c>
      <c r="D149" s="182"/>
      <c r="E149" s="183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175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/>
      <c r="B150" s="155"/>
      <c r="C150" s="184" t="s">
        <v>429</v>
      </c>
      <c r="D150" s="182"/>
      <c r="E150" s="183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175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54"/>
      <c r="B151" s="155"/>
      <c r="C151" s="184" t="s">
        <v>430</v>
      </c>
      <c r="D151" s="182"/>
      <c r="E151" s="183">
        <v>0.67839000000000005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175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393"/>
      <c r="D152" s="394"/>
      <c r="E152" s="394"/>
      <c r="F152" s="394"/>
      <c r="G152" s="39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151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>
      <c r="A153" s="161" t="s">
        <v>140</v>
      </c>
      <c r="B153" s="162" t="s">
        <v>88</v>
      </c>
      <c r="C153" s="177" t="s">
        <v>89</v>
      </c>
      <c r="D153" s="163"/>
      <c r="E153" s="164"/>
      <c r="F153" s="165"/>
      <c r="G153" s="165">
        <f>SUMIF(AG154:AG173,"&lt;&gt;NOR",G154:G173)</f>
        <v>0</v>
      </c>
      <c r="H153" s="165"/>
      <c r="I153" s="165">
        <f>SUM(I154:I173)</f>
        <v>0</v>
      </c>
      <c r="J153" s="165"/>
      <c r="K153" s="165">
        <f>SUM(K154:K173)</f>
        <v>0</v>
      </c>
      <c r="L153" s="165"/>
      <c r="M153" s="165">
        <f>SUM(M154:M173)</f>
        <v>0</v>
      </c>
      <c r="N153" s="164"/>
      <c r="O153" s="164">
        <f>SUM(O154:O173)</f>
        <v>0</v>
      </c>
      <c r="P153" s="164"/>
      <c r="Q153" s="164">
        <f>SUM(Q154:Q173)</f>
        <v>0</v>
      </c>
      <c r="R153" s="165"/>
      <c r="S153" s="165"/>
      <c r="T153" s="166"/>
      <c r="U153" s="160"/>
      <c r="V153" s="160">
        <f>SUM(V154:V173)</f>
        <v>0.32</v>
      </c>
      <c r="W153" s="160"/>
      <c r="X153" s="160"/>
      <c r="AG153" t="s">
        <v>141</v>
      </c>
    </row>
    <row r="154" spans="1:60" outlineLevel="1">
      <c r="A154" s="167">
        <v>30</v>
      </c>
      <c r="B154" s="168" t="s">
        <v>280</v>
      </c>
      <c r="C154" s="178" t="s">
        <v>281</v>
      </c>
      <c r="D154" s="169" t="s">
        <v>193</v>
      </c>
      <c r="E154" s="170">
        <v>0.60075000000000001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0">
        <v>0</v>
      </c>
      <c r="O154" s="170">
        <f>ROUND(E154*N154,2)</f>
        <v>0</v>
      </c>
      <c r="P154" s="170">
        <v>0</v>
      </c>
      <c r="Q154" s="170">
        <f>ROUND(E154*P154,2)</f>
        <v>0</v>
      </c>
      <c r="R154" s="172" t="s">
        <v>257</v>
      </c>
      <c r="S154" s="172" t="s">
        <v>145</v>
      </c>
      <c r="T154" s="173" t="s">
        <v>145</v>
      </c>
      <c r="U154" s="158">
        <v>0.08</v>
      </c>
      <c r="V154" s="158">
        <f>ROUND(E154*U154,2)</f>
        <v>0.05</v>
      </c>
      <c r="W154" s="158"/>
      <c r="X154" s="158" t="s">
        <v>172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173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184" t="s">
        <v>378</v>
      </c>
      <c r="D155" s="182"/>
      <c r="E155" s="183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175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54"/>
      <c r="B156" s="155"/>
      <c r="C156" s="184" t="s">
        <v>431</v>
      </c>
      <c r="D156" s="182"/>
      <c r="E156" s="183">
        <v>0.60075000000000001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175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393"/>
      <c r="D157" s="394"/>
      <c r="E157" s="394"/>
      <c r="F157" s="394"/>
      <c r="G157" s="394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151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>
      <c r="A158" s="167">
        <v>31</v>
      </c>
      <c r="B158" s="168" t="s">
        <v>283</v>
      </c>
      <c r="C158" s="178" t="s">
        <v>284</v>
      </c>
      <c r="D158" s="169" t="s">
        <v>193</v>
      </c>
      <c r="E158" s="170">
        <v>0.60075000000000001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0">
        <v>3.0000000000000001E-5</v>
      </c>
      <c r="O158" s="170">
        <f>ROUND(E158*N158,2)</f>
        <v>0</v>
      </c>
      <c r="P158" s="170">
        <v>0</v>
      </c>
      <c r="Q158" s="170">
        <f>ROUND(E158*P158,2)</f>
        <v>0</v>
      </c>
      <c r="R158" s="172" t="s">
        <v>257</v>
      </c>
      <c r="S158" s="172" t="s">
        <v>145</v>
      </c>
      <c r="T158" s="173" t="s">
        <v>145</v>
      </c>
      <c r="U158" s="158">
        <v>7.0000000000000007E-2</v>
      </c>
      <c r="V158" s="158">
        <f>ROUND(E158*U158,2)</f>
        <v>0.04</v>
      </c>
      <c r="W158" s="158"/>
      <c r="X158" s="158" t="s">
        <v>172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173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/>
      <c r="B159" s="155"/>
      <c r="C159" s="184" t="s">
        <v>378</v>
      </c>
      <c r="D159" s="182"/>
      <c r="E159" s="183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175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184" t="s">
        <v>431</v>
      </c>
      <c r="D160" s="182"/>
      <c r="E160" s="183">
        <v>0.60075000000000001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175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54"/>
      <c r="B161" s="155"/>
      <c r="C161" s="393"/>
      <c r="D161" s="394"/>
      <c r="E161" s="394"/>
      <c r="F161" s="394"/>
      <c r="G161" s="394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151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67">
        <v>32</v>
      </c>
      <c r="B162" s="168" t="s">
        <v>287</v>
      </c>
      <c r="C162" s="178" t="s">
        <v>288</v>
      </c>
      <c r="D162" s="169" t="s">
        <v>193</v>
      </c>
      <c r="E162" s="170">
        <v>0.60075000000000001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0">
        <v>3.6800000000000001E-3</v>
      </c>
      <c r="O162" s="170">
        <f>ROUND(E162*N162,2)</f>
        <v>0</v>
      </c>
      <c r="P162" s="170">
        <v>0</v>
      </c>
      <c r="Q162" s="170">
        <f>ROUND(E162*P162,2)</f>
        <v>0</v>
      </c>
      <c r="R162" s="172"/>
      <c r="S162" s="172" t="s">
        <v>154</v>
      </c>
      <c r="T162" s="173" t="s">
        <v>289</v>
      </c>
      <c r="U162" s="158">
        <v>0.39</v>
      </c>
      <c r="V162" s="158">
        <f>ROUND(E162*U162,2)</f>
        <v>0.23</v>
      </c>
      <c r="W162" s="158"/>
      <c r="X162" s="158" t="s">
        <v>172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173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54"/>
      <c r="B163" s="155"/>
      <c r="C163" s="402" t="s">
        <v>290</v>
      </c>
      <c r="D163" s="403"/>
      <c r="E163" s="403"/>
      <c r="F163" s="403"/>
      <c r="G163" s="403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150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184" t="s">
        <v>378</v>
      </c>
      <c r="D164" s="182"/>
      <c r="E164" s="183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175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184" t="s">
        <v>431</v>
      </c>
      <c r="D165" s="182"/>
      <c r="E165" s="183">
        <v>0.60075000000000001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175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54"/>
      <c r="B166" s="155"/>
      <c r="C166" s="393"/>
      <c r="D166" s="394"/>
      <c r="E166" s="394"/>
      <c r="F166" s="394"/>
      <c r="G166" s="394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151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>
      <c r="A167" s="167">
        <v>33</v>
      </c>
      <c r="B167" s="168" t="s">
        <v>291</v>
      </c>
      <c r="C167" s="178" t="s">
        <v>292</v>
      </c>
      <c r="D167" s="169" t="s">
        <v>212</v>
      </c>
      <c r="E167" s="170">
        <v>3.0640000000000001E-2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0">
        <v>2.5000000000000001E-2</v>
      </c>
      <c r="O167" s="170">
        <f>ROUND(E167*N167,2)</f>
        <v>0</v>
      </c>
      <c r="P167" s="170">
        <v>0</v>
      </c>
      <c r="Q167" s="170">
        <f>ROUND(E167*P167,2)</f>
        <v>0</v>
      </c>
      <c r="R167" s="172" t="s">
        <v>293</v>
      </c>
      <c r="S167" s="172" t="s">
        <v>145</v>
      </c>
      <c r="T167" s="173" t="s">
        <v>145</v>
      </c>
      <c r="U167" s="158">
        <v>0</v>
      </c>
      <c r="V167" s="158">
        <f>ROUND(E167*U167,2)</f>
        <v>0</v>
      </c>
      <c r="W167" s="158"/>
      <c r="X167" s="158" t="s">
        <v>294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295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54"/>
      <c r="B168" s="155"/>
      <c r="C168" s="184" t="s">
        <v>378</v>
      </c>
      <c r="D168" s="182"/>
      <c r="E168" s="183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175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54"/>
      <c r="B169" s="155"/>
      <c r="C169" s="184" t="s">
        <v>432</v>
      </c>
      <c r="D169" s="182"/>
      <c r="E169" s="183">
        <v>3.0640000000000001E-2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175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54"/>
      <c r="B170" s="155"/>
      <c r="C170" s="393"/>
      <c r="D170" s="394"/>
      <c r="E170" s="394"/>
      <c r="F170" s="394"/>
      <c r="G170" s="394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151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54">
        <v>34</v>
      </c>
      <c r="B171" s="155" t="s">
        <v>297</v>
      </c>
      <c r="C171" s="185" t="s">
        <v>298</v>
      </c>
      <c r="D171" s="156" t="s">
        <v>0</v>
      </c>
      <c r="E171" s="175"/>
      <c r="F171" s="159"/>
      <c r="G171" s="158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 t="s">
        <v>257</v>
      </c>
      <c r="S171" s="158" t="s">
        <v>145</v>
      </c>
      <c r="T171" s="158" t="s">
        <v>145</v>
      </c>
      <c r="U171" s="158">
        <v>0</v>
      </c>
      <c r="V171" s="158">
        <f>ROUND(E171*U171,2)</f>
        <v>0</v>
      </c>
      <c r="W171" s="158"/>
      <c r="X171" s="158" t="s">
        <v>274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275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54"/>
      <c r="B172" s="155"/>
      <c r="C172" s="410" t="s">
        <v>299</v>
      </c>
      <c r="D172" s="411"/>
      <c r="E172" s="411"/>
      <c r="F172" s="411"/>
      <c r="G172" s="411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54"/>
      <c r="B173" s="155"/>
      <c r="C173" s="393"/>
      <c r="D173" s="394"/>
      <c r="E173" s="394"/>
      <c r="F173" s="394"/>
      <c r="G173" s="394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151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>
      <c r="A174" s="161" t="s">
        <v>140</v>
      </c>
      <c r="B174" s="162" t="s">
        <v>90</v>
      </c>
      <c r="C174" s="177" t="s">
        <v>91</v>
      </c>
      <c r="D174" s="163"/>
      <c r="E174" s="164"/>
      <c r="F174" s="165"/>
      <c r="G174" s="165">
        <f>SUMIF(AG175:AG176,"&lt;&gt;NOR",G175:G176)</f>
        <v>0</v>
      </c>
      <c r="H174" s="165"/>
      <c r="I174" s="165">
        <f>SUM(I175:I176)</f>
        <v>0</v>
      </c>
      <c r="J174" s="165"/>
      <c r="K174" s="165">
        <f>SUM(K175:K176)</f>
        <v>0</v>
      </c>
      <c r="L174" s="165"/>
      <c r="M174" s="165">
        <f>SUM(M175:M176)</f>
        <v>0</v>
      </c>
      <c r="N174" s="164"/>
      <c r="O174" s="164">
        <f>SUM(O175:O176)</f>
        <v>0</v>
      </c>
      <c r="P174" s="164"/>
      <c r="Q174" s="164">
        <f>SUM(Q175:Q176)</f>
        <v>0</v>
      </c>
      <c r="R174" s="165"/>
      <c r="S174" s="165"/>
      <c r="T174" s="166"/>
      <c r="U174" s="160"/>
      <c r="V174" s="160">
        <f>SUM(V175:V176)</f>
        <v>0</v>
      </c>
      <c r="W174" s="160"/>
      <c r="X174" s="160"/>
      <c r="AG174" t="s">
        <v>141</v>
      </c>
    </row>
    <row r="175" spans="1:60" outlineLevel="1">
      <c r="A175" s="167">
        <v>35</v>
      </c>
      <c r="B175" s="168" t="s">
        <v>300</v>
      </c>
      <c r="C175" s="178" t="s">
        <v>301</v>
      </c>
      <c r="D175" s="169" t="s">
        <v>302</v>
      </c>
      <c r="E175" s="170">
        <v>2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72"/>
      <c r="S175" s="172" t="s">
        <v>154</v>
      </c>
      <c r="T175" s="173" t="s">
        <v>146</v>
      </c>
      <c r="U175" s="158">
        <v>0</v>
      </c>
      <c r="V175" s="158">
        <f>ROUND(E175*U175,2)</f>
        <v>0</v>
      </c>
      <c r="W175" s="158"/>
      <c r="X175" s="158" t="s">
        <v>172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173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54"/>
      <c r="B176" s="155"/>
      <c r="C176" s="408"/>
      <c r="D176" s="409"/>
      <c r="E176" s="409"/>
      <c r="F176" s="409"/>
      <c r="G176" s="409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151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>
      <c r="A177" s="161" t="s">
        <v>140</v>
      </c>
      <c r="B177" s="162" t="s">
        <v>94</v>
      </c>
      <c r="C177" s="177" t="s">
        <v>95</v>
      </c>
      <c r="D177" s="163"/>
      <c r="E177" s="164"/>
      <c r="F177" s="165"/>
      <c r="G177" s="165">
        <f>SUMIF(AG178:AG188,"&lt;&gt;NOR",G178:G188)</f>
        <v>0</v>
      </c>
      <c r="H177" s="165"/>
      <c r="I177" s="165">
        <f>SUM(I178:I188)</f>
        <v>0</v>
      </c>
      <c r="J177" s="165"/>
      <c r="K177" s="165">
        <f>SUM(K178:K188)</f>
        <v>0</v>
      </c>
      <c r="L177" s="165"/>
      <c r="M177" s="165">
        <f>SUM(M178:M188)</f>
        <v>0</v>
      </c>
      <c r="N177" s="164"/>
      <c r="O177" s="164">
        <f>SUM(O178:O188)</f>
        <v>0</v>
      </c>
      <c r="P177" s="164"/>
      <c r="Q177" s="164">
        <f>SUM(Q178:Q188)</f>
        <v>0</v>
      </c>
      <c r="R177" s="165"/>
      <c r="S177" s="165"/>
      <c r="T177" s="166"/>
      <c r="U177" s="160"/>
      <c r="V177" s="160">
        <f>SUM(V178:V188)</f>
        <v>7.22</v>
      </c>
      <c r="W177" s="160"/>
      <c r="X177" s="160"/>
      <c r="AG177" t="s">
        <v>141</v>
      </c>
    </row>
    <row r="178" spans="1:60" outlineLevel="1">
      <c r="A178" s="167">
        <v>36</v>
      </c>
      <c r="B178" s="168" t="s">
        <v>433</v>
      </c>
      <c r="C178" s="178" t="s">
        <v>434</v>
      </c>
      <c r="D178" s="169" t="s">
        <v>209</v>
      </c>
      <c r="E178" s="170">
        <v>5.85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0">
        <v>3.0000000000000001E-5</v>
      </c>
      <c r="O178" s="170">
        <f>ROUND(E178*N178,2)</f>
        <v>0</v>
      </c>
      <c r="P178" s="170">
        <v>0</v>
      </c>
      <c r="Q178" s="170">
        <f>ROUND(E178*P178,2)</f>
        <v>0</v>
      </c>
      <c r="R178" s="172"/>
      <c r="S178" s="172" t="s">
        <v>154</v>
      </c>
      <c r="T178" s="173" t="s">
        <v>146</v>
      </c>
      <c r="U178" s="158">
        <v>1.2335</v>
      </c>
      <c r="V178" s="158">
        <f>ROUND(E178*U178,2)</f>
        <v>7.22</v>
      </c>
      <c r="W178" s="158"/>
      <c r="X178" s="158" t="s">
        <v>172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173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54"/>
      <c r="B179" s="155"/>
      <c r="C179" s="184" t="s">
        <v>378</v>
      </c>
      <c r="D179" s="182"/>
      <c r="E179" s="183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175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54"/>
      <c r="B180" s="155"/>
      <c r="C180" s="184" t="s">
        <v>416</v>
      </c>
      <c r="D180" s="182"/>
      <c r="E180" s="183">
        <v>5.85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175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54"/>
      <c r="B181" s="155"/>
      <c r="C181" s="393"/>
      <c r="D181" s="394"/>
      <c r="E181" s="394"/>
      <c r="F181" s="394"/>
      <c r="G181" s="394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151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67">
        <v>37</v>
      </c>
      <c r="B182" s="168" t="s">
        <v>435</v>
      </c>
      <c r="C182" s="178" t="s">
        <v>436</v>
      </c>
      <c r="D182" s="169" t="s">
        <v>302</v>
      </c>
      <c r="E182" s="170">
        <v>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0">
        <v>0</v>
      </c>
      <c r="O182" s="170">
        <f>ROUND(E182*N182,2)</f>
        <v>0</v>
      </c>
      <c r="P182" s="170">
        <v>0</v>
      </c>
      <c r="Q182" s="170">
        <f>ROUND(E182*P182,2)</f>
        <v>0</v>
      </c>
      <c r="R182" s="172"/>
      <c r="S182" s="172" t="s">
        <v>154</v>
      </c>
      <c r="T182" s="173" t="s">
        <v>146</v>
      </c>
      <c r="U182" s="158">
        <v>0</v>
      </c>
      <c r="V182" s="158">
        <f>ROUND(E182*U182,2)</f>
        <v>0</v>
      </c>
      <c r="W182" s="158"/>
      <c r="X182" s="158" t="s">
        <v>172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173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54"/>
      <c r="B183" s="155"/>
      <c r="C183" s="184" t="s">
        <v>378</v>
      </c>
      <c r="D183" s="182"/>
      <c r="E183" s="183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175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54"/>
      <c r="B184" s="155"/>
      <c r="C184" s="184" t="s">
        <v>307</v>
      </c>
      <c r="D184" s="182"/>
      <c r="E184" s="183">
        <v>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175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54"/>
      <c r="B185" s="155"/>
      <c r="C185" s="393"/>
      <c r="D185" s="394"/>
      <c r="E185" s="394"/>
      <c r="F185" s="394"/>
      <c r="G185" s="39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151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54">
        <v>38</v>
      </c>
      <c r="B186" s="155" t="s">
        <v>308</v>
      </c>
      <c r="C186" s="185" t="s">
        <v>309</v>
      </c>
      <c r="D186" s="156" t="s">
        <v>0</v>
      </c>
      <c r="E186" s="175"/>
      <c r="F186" s="159"/>
      <c r="G186" s="158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 t="s">
        <v>310</v>
      </c>
      <c r="S186" s="158" t="s">
        <v>145</v>
      </c>
      <c r="T186" s="158" t="s">
        <v>145</v>
      </c>
      <c r="U186" s="158">
        <v>0</v>
      </c>
      <c r="V186" s="158">
        <f>ROUND(E186*U186,2)</f>
        <v>0</v>
      </c>
      <c r="W186" s="158"/>
      <c r="X186" s="158" t="s">
        <v>274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275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54"/>
      <c r="B187" s="155"/>
      <c r="C187" s="410" t="s">
        <v>299</v>
      </c>
      <c r="D187" s="411"/>
      <c r="E187" s="411"/>
      <c r="F187" s="411"/>
      <c r="G187" s="411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54"/>
      <c r="B188" s="155"/>
      <c r="C188" s="393"/>
      <c r="D188" s="394"/>
      <c r="E188" s="394"/>
      <c r="F188" s="394"/>
      <c r="G188" s="394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151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>
      <c r="A189" s="161" t="s">
        <v>140</v>
      </c>
      <c r="B189" s="162" t="s">
        <v>96</v>
      </c>
      <c r="C189" s="177" t="s">
        <v>97</v>
      </c>
      <c r="D189" s="163"/>
      <c r="E189" s="164"/>
      <c r="F189" s="165"/>
      <c r="G189" s="165">
        <f>SUMIF(AG190:AG207,"&lt;&gt;NOR",G190:G207)</f>
        <v>0</v>
      </c>
      <c r="H189" s="165"/>
      <c r="I189" s="165">
        <f>SUM(I190:I207)</f>
        <v>0</v>
      </c>
      <c r="J189" s="165"/>
      <c r="K189" s="165">
        <f>SUM(K190:K207)</f>
        <v>0</v>
      </c>
      <c r="L189" s="165"/>
      <c r="M189" s="165">
        <f>SUM(M190:M207)</f>
        <v>0</v>
      </c>
      <c r="N189" s="164"/>
      <c r="O189" s="164">
        <f>SUM(O190:O207)</f>
        <v>0</v>
      </c>
      <c r="P189" s="164"/>
      <c r="Q189" s="164">
        <f>SUM(Q190:Q207)</f>
        <v>0</v>
      </c>
      <c r="R189" s="165"/>
      <c r="S189" s="165"/>
      <c r="T189" s="166"/>
      <c r="U189" s="160"/>
      <c r="V189" s="160">
        <f>SUM(V190:V207)</f>
        <v>26.79</v>
      </c>
      <c r="W189" s="160"/>
      <c r="X189" s="160"/>
      <c r="AG189" t="s">
        <v>141</v>
      </c>
    </row>
    <row r="190" spans="1:60" ht="33.75" outlineLevel="1">
      <c r="A190" s="167">
        <v>39</v>
      </c>
      <c r="B190" s="168" t="s">
        <v>311</v>
      </c>
      <c r="C190" s="178" t="s">
        <v>312</v>
      </c>
      <c r="D190" s="169" t="s">
        <v>193</v>
      </c>
      <c r="E190" s="170">
        <v>23.3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0">
        <v>1.4999999999999999E-4</v>
      </c>
      <c r="O190" s="170">
        <f>ROUND(E190*N190,2)</f>
        <v>0</v>
      </c>
      <c r="P190" s="170">
        <v>0</v>
      </c>
      <c r="Q190" s="170">
        <f>ROUND(E190*P190,2)</f>
        <v>0</v>
      </c>
      <c r="R190" s="172" t="s">
        <v>261</v>
      </c>
      <c r="S190" s="172" t="s">
        <v>145</v>
      </c>
      <c r="T190" s="173" t="s">
        <v>145</v>
      </c>
      <c r="U190" s="158">
        <v>0.87</v>
      </c>
      <c r="V190" s="158">
        <f>ROUND(E190*U190,2)</f>
        <v>20.27</v>
      </c>
      <c r="W190" s="158"/>
      <c r="X190" s="158" t="s">
        <v>172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313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54"/>
      <c r="B191" s="155"/>
      <c r="C191" s="184" t="s">
        <v>314</v>
      </c>
      <c r="D191" s="182"/>
      <c r="E191" s="183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175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54"/>
      <c r="B192" s="155"/>
      <c r="C192" s="184" t="s">
        <v>378</v>
      </c>
      <c r="D192" s="182"/>
      <c r="E192" s="183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175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54"/>
      <c r="B193" s="155"/>
      <c r="C193" s="184" t="s">
        <v>398</v>
      </c>
      <c r="D193" s="182"/>
      <c r="E193" s="183">
        <v>23.3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175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54"/>
      <c r="B194" s="155"/>
      <c r="C194" s="393"/>
      <c r="D194" s="394"/>
      <c r="E194" s="394"/>
      <c r="F194" s="394"/>
      <c r="G194" s="394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151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67">
        <v>40</v>
      </c>
      <c r="B195" s="168" t="s">
        <v>437</v>
      </c>
      <c r="C195" s="178" t="s">
        <v>438</v>
      </c>
      <c r="D195" s="169" t="s">
        <v>193</v>
      </c>
      <c r="E195" s="170">
        <v>23.3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0">
        <v>0</v>
      </c>
      <c r="O195" s="170">
        <f>ROUND(E195*N195,2)</f>
        <v>0</v>
      </c>
      <c r="P195" s="170">
        <v>0</v>
      </c>
      <c r="Q195" s="170">
        <f>ROUND(E195*P195,2)</f>
        <v>0</v>
      </c>
      <c r="R195" s="172"/>
      <c r="S195" s="172" t="s">
        <v>154</v>
      </c>
      <c r="T195" s="173" t="s">
        <v>146</v>
      </c>
      <c r="U195" s="158">
        <v>0</v>
      </c>
      <c r="V195" s="158">
        <f>ROUND(E195*U195,2)</f>
        <v>0</v>
      </c>
      <c r="W195" s="158"/>
      <c r="X195" s="158" t="s">
        <v>172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313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54"/>
      <c r="B196" s="155"/>
      <c r="C196" s="184" t="s">
        <v>314</v>
      </c>
      <c r="D196" s="182"/>
      <c r="E196" s="183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175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54"/>
      <c r="B197" s="155"/>
      <c r="C197" s="184" t="s">
        <v>378</v>
      </c>
      <c r="D197" s="182"/>
      <c r="E197" s="183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175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54"/>
      <c r="B198" s="155"/>
      <c r="C198" s="184" t="s">
        <v>398</v>
      </c>
      <c r="D198" s="182"/>
      <c r="E198" s="183">
        <v>23.3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175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54"/>
      <c r="B199" s="155"/>
      <c r="C199" s="393"/>
      <c r="D199" s="394"/>
      <c r="E199" s="394"/>
      <c r="F199" s="394"/>
      <c r="G199" s="39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151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67">
        <v>41</v>
      </c>
      <c r="B200" s="168" t="s">
        <v>318</v>
      </c>
      <c r="C200" s="178" t="s">
        <v>319</v>
      </c>
      <c r="D200" s="169" t="s">
        <v>193</v>
      </c>
      <c r="E200" s="170">
        <v>23.3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0">
        <v>0</v>
      </c>
      <c r="O200" s="170">
        <f>ROUND(E200*N200,2)</f>
        <v>0</v>
      </c>
      <c r="P200" s="170">
        <v>0</v>
      </c>
      <c r="Q200" s="170">
        <f>ROUND(E200*P200,2)</f>
        <v>0</v>
      </c>
      <c r="R200" s="172"/>
      <c r="S200" s="172" t="s">
        <v>154</v>
      </c>
      <c r="T200" s="173" t="s">
        <v>146</v>
      </c>
      <c r="U200" s="158">
        <v>0.28000000000000003</v>
      </c>
      <c r="V200" s="158">
        <f>ROUND(E200*U200,2)</f>
        <v>6.52</v>
      </c>
      <c r="W200" s="158"/>
      <c r="X200" s="158" t="s">
        <v>172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173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54"/>
      <c r="B201" s="155"/>
      <c r="C201" s="184" t="s">
        <v>314</v>
      </c>
      <c r="D201" s="182"/>
      <c r="E201" s="183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175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54"/>
      <c r="B202" s="155"/>
      <c r="C202" s="184" t="s">
        <v>378</v>
      </c>
      <c r="D202" s="182"/>
      <c r="E202" s="183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175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54"/>
      <c r="B203" s="155"/>
      <c r="C203" s="184" t="s">
        <v>398</v>
      </c>
      <c r="D203" s="182"/>
      <c r="E203" s="183">
        <v>23.3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175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54"/>
      <c r="B204" s="155"/>
      <c r="C204" s="393"/>
      <c r="D204" s="394"/>
      <c r="E204" s="394"/>
      <c r="F204" s="394"/>
      <c r="G204" s="394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151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54">
        <v>42</v>
      </c>
      <c r="B205" s="155" t="s">
        <v>320</v>
      </c>
      <c r="C205" s="185" t="s">
        <v>321</v>
      </c>
      <c r="D205" s="156" t="s">
        <v>0</v>
      </c>
      <c r="E205" s="175"/>
      <c r="F205" s="159"/>
      <c r="G205" s="158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7">
        <v>0</v>
      </c>
      <c r="O205" s="157">
        <f>ROUND(E205*N205,2)</f>
        <v>0</v>
      </c>
      <c r="P205" s="157">
        <v>0</v>
      </c>
      <c r="Q205" s="157">
        <f>ROUND(E205*P205,2)</f>
        <v>0</v>
      </c>
      <c r="R205" s="158" t="s">
        <v>261</v>
      </c>
      <c r="S205" s="158" t="s">
        <v>145</v>
      </c>
      <c r="T205" s="158" t="s">
        <v>145</v>
      </c>
      <c r="U205" s="158">
        <v>0</v>
      </c>
      <c r="V205" s="158">
        <f>ROUND(E205*U205,2)</f>
        <v>0</v>
      </c>
      <c r="W205" s="158"/>
      <c r="X205" s="158" t="s">
        <v>274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275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>
      <c r="A206" s="154"/>
      <c r="B206" s="155"/>
      <c r="C206" s="410" t="s">
        <v>299</v>
      </c>
      <c r="D206" s="411"/>
      <c r="E206" s="411"/>
      <c r="F206" s="411"/>
      <c r="G206" s="411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>
      <c r="A207" s="154"/>
      <c r="B207" s="155"/>
      <c r="C207" s="393"/>
      <c r="D207" s="394"/>
      <c r="E207" s="394"/>
      <c r="F207" s="394"/>
      <c r="G207" s="39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>
      <c r="A208" s="161" t="s">
        <v>140</v>
      </c>
      <c r="B208" s="162" t="s">
        <v>98</v>
      </c>
      <c r="C208" s="177" t="s">
        <v>99</v>
      </c>
      <c r="D208" s="163"/>
      <c r="E208" s="164"/>
      <c r="F208" s="165"/>
      <c r="G208" s="165">
        <f>SUMIF(AG209:AG213,"&lt;&gt;NOR",G209:G213)</f>
        <v>0</v>
      </c>
      <c r="H208" s="165"/>
      <c r="I208" s="165">
        <f>SUM(I209:I213)</f>
        <v>0</v>
      </c>
      <c r="J208" s="165"/>
      <c r="K208" s="165">
        <f>SUM(K209:K213)</f>
        <v>0</v>
      </c>
      <c r="L208" s="165"/>
      <c r="M208" s="165">
        <f>SUM(M209:M213)</f>
        <v>0</v>
      </c>
      <c r="N208" s="164"/>
      <c r="O208" s="164">
        <f>SUM(O209:O213)</f>
        <v>0.06</v>
      </c>
      <c r="P208" s="164"/>
      <c r="Q208" s="164">
        <f>SUM(Q209:Q213)</f>
        <v>0</v>
      </c>
      <c r="R208" s="165"/>
      <c r="S208" s="165"/>
      <c r="T208" s="166"/>
      <c r="U208" s="160"/>
      <c r="V208" s="160">
        <f>SUM(V209:V213)</f>
        <v>0</v>
      </c>
      <c r="W208" s="160"/>
      <c r="X208" s="160"/>
      <c r="AG208" t="s">
        <v>141</v>
      </c>
    </row>
    <row r="209" spans="1:60" outlineLevel="1">
      <c r="A209" s="167">
        <v>43</v>
      </c>
      <c r="B209" s="168" t="s">
        <v>439</v>
      </c>
      <c r="C209" s="178" t="s">
        <v>440</v>
      </c>
      <c r="D209" s="169" t="s">
        <v>193</v>
      </c>
      <c r="E209" s="170">
        <v>23.3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0">
        <v>2.47E-3</v>
      </c>
      <c r="O209" s="170">
        <f>ROUND(E209*N209,2)</f>
        <v>0.06</v>
      </c>
      <c r="P209" s="170">
        <v>0</v>
      </c>
      <c r="Q209" s="170">
        <f>ROUND(E209*P209,2)</f>
        <v>0</v>
      </c>
      <c r="R209" s="172" t="s">
        <v>326</v>
      </c>
      <c r="S209" s="172" t="s">
        <v>145</v>
      </c>
      <c r="T209" s="173" t="s">
        <v>145</v>
      </c>
      <c r="U209" s="158">
        <v>0</v>
      </c>
      <c r="V209" s="158">
        <f>ROUND(E209*U209,2)</f>
        <v>0</v>
      </c>
      <c r="W209" s="158"/>
      <c r="X209" s="158" t="s">
        <v>327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328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54"/>
      <c r="B210" s="155"/>
      <c r="C210" s="184" t="s">
        <v>314</v>
      </c>
      <c r="D210" s="182"/>
      <c r="E210" s="183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175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>
      <c r="A211" s="154"/>
      <c r="B211" s="155"/>
      <c r="C211" s="184" t="s">
        <v>378</v>
      </c>
      <c r="D211" s="182"/>
      <c r="E211" s="183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175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54"/>
      <c r="B212" s="155"/>
      <c r="C212" s="184" t="s">
        <v>398</v>
      </c>
      <c r="D212" s="182"/>
      <c r="E212" s="183">
        <v>23.3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175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>
      <c r="A213" s="154"/>
      <c r="B213" s="155"/>
      <c r="C213" s="393"/>
      <c r="D213" s="394"/>
      <c r="E213" s="394"/>
      <c r="F213" s="394"/>
      <c r="G213" s="394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151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>
      <c r="A214" s="161" t="s">
        <v>140</v>
      </c>
      <c r="B214" s="162" t="s">
        <v>100</v>
      </c>
      <c r="C214" s="177" t="s">
        <v>101</v>
      </c>
      <c r="D214" s="163"/>
      <c r="E214" s="164"/>
      <c r="F214" s="165"/>
      <c r="G214" s="165">
        <f>SUMIF(AG215:AG220,"&lt;&gt;NOR",G215:G220)</f>
        <v>0</v>
      </c>
      <c r="H214" s="165"/>
      <c r="I214" s="165">
        <f>SUM(I215:I220)</f>
        <v>0</v>
      </c>
      <c r="J214" s="165"/>
      <c r="K214" s="165">
        <f>SUM(K215:K220)</f>
        <v>0</v>
      </c>
      <c r="L214" s="165"/>
      <c r="M214" s="165">
        <f>SUM(M215:M220)</f>
        <v>0</v>
      </c>
      <c r="N214" s="164"/>
      <c r="O214" s="164">
        <f>SUM(O215:O220)</f>
        <v>0.01</v>
      </c>
      <c r="P214" s="164"/>
      <c r="Q214" s="164">
        <f>SUM(Q215:Q220)</f>
        <v>0</v>
      </c>
      <c r="R214" s="165"/>
      <c r="S214" s="165"/>
      <c r="T214" s="166"/>
      <c r="U214" s="160"/>
      <c r="V214" s="160">
        <f>SUM(V215:V220)</f>
        <v>0</v>
      </c>
      <c r="W214" s="160"/>
      <c r="X214" s="160"/>
      <c r="AG214" t="s">
        <v>141</v>
      </c>
    </row>
    <row r="215" spans="1:60" outlineLevel="1">
      <c r="A215" s="167">
        <v>44</v>
      </c>
      <c r="B215" s="168" t="s">
        <v>334</v>
      </c>
      <c r="C215" s="178" t="s">
        <v>335</v>
      </c>
      <c r="D215" s="169" t="s">
        <v>193</v>
      </c>
      <c r="E215" s="170">
        <v>44.658000000000001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0">
        <v>2.4000000000000001E-4</v>
      </c>
      <c r="O215" s="170">
        <f>ROUND(E215*N215,2)</f>
        <v>0.01</v>
      </c>
      <c r="P215" s="170">
        <v>0</v>
      </c>
      <c r="Q215" s="170">
        <f>ROUND(E215*P215,2)</f>
        <v>0</v>
      </c>
      <c r="R215" s="172" t="s">
        <v>326</v>
      </c>
      <c r="S215" s="172" t="s">
        <v>145</v>
      </c>
      <c r="T215" s="173" t="s">
        <v>145</v>
      </c>
      <c r="U215" s="158">
        <v>0</v>
      </c>
      <c r="V215" s="158">
        <f>ROUND(E215*U215,2)</f>
        <v>0</v>
      </c>
      <c r="W215" s="158"/>
      <c r="X215" s="158" t="s">
        <v>327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328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>
      <c r="A216" s="154"/>
      <c r="B216" s="155"/>
      <c r="C216" s="406" t="s">
        <v>336</v>
      </c>
      <c r="D216" s="407"/>
      <c r="E216" s="407"/>
      <c r="F216" s="407"/>
      <c r="G216" s="407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74" t="str">
        <f>C216</f>
        <v>Oškrabání, jednonásobné mydlení, částečné vyhlazení malířskou masou jednonásobné, malba dvojnásobná, bez pačokování, jednobarevná s bílým stropem.</v>
      </c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54"/>
      <c r="B217" s="155"/>
      <c r="C217" s="184" t="s">
        <v>337</v>
      </c>
      <c r="D217" s="182"/>
      <c r="E217" s="183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175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>
      <c r="A218" s="154"/>
      <c r="B218" s="155"/>
      <c r="C218" s="184" t="s">
        <v>441</v>
      </c>
      <c r="D218" s="182"/>
      <c r="E218" s="183">
        <v>55.188000000000002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175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>
      <c r="A219" s="154"/>
      <c r="B219" s="155"/>
      <c r="C219" s="184" t="s">
        <v>442</v>
      </c>
      <c r="D219" s="182"/>
      <c r="E219" s="183">
        <v>-10.53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175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54"/>
      <c r="B220" s="155"/>
      <c r="C220" s="393"/>
      <c r="D220" s="394"/>
      <c r="E220" s="394"/>
      <c r="F220" s="394"/>
      <c r="G220" s="394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151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>
      <c r="A221" s="161" t="s">
        <v>140</v>
      </c>
      <c r="B221" s="162" t="s">
        <v>102</v>
      </c>
      <c r="C221" s="177" t="s">
        <v>103</v>
      </c>
      <c r="D221" s="163"/>
      <c r="E221" s="164"/>
      <c r="F221" s="165"/>
      <c r="G221" s="165">
        <f>SUMIF(AG222:AG225,"&lt;&gt;NOR",G222:G225)</f>
        <v>0</v>
      </c>
      <c r="H221" s="165"/>
      <c r="I221" s="165">
        <f>SUM(I222:I225)</f>
        <v>0</v>
      </c>
      <c r="J221" s="165"/>
      <c r="K221" s="165">
        <f>SUM(K222:K225)</f>
        <v>0</v>
      </c>
      <c r="L221" s="165"/>
      <c r="M221" s="165">
        <f>SUM(M222:M225)</f>
        <v>0</v>
      </c>
      <c r="N221" s="164"/>
      <c r="O221" s="164">
        <f>SUM(O222:O225)</f>
        <v>0</v>
      </c>
      <c r="P221" s="164"/>
      <c r="Q221" s="164">
        <f>SUM(Q222:Q225)</f>
        <v>0</v>
      </c>
      <c r="R221" s="165"/>
      <c r="S221" s="165"/>
      <c r="T221" s="166"/>
      <c r="U221" s="160"/>
      <c r="V221" s="160">
        <f>SUM(V222:V225)</f>
        <v>0</v>
      </c>
      <c r="W221" s="160"/>
      <c r="X221" s="160"/>
      <c r="AG221" t="s">
        <v>141</v>
      </c>
    </row>
    <row r="222" spans="1:60" outlineLevel="1">
      <c r="A222" s="167">
        <v>45</v>
      </c>
      <c r="B222" s="168" t="s">
        <v>340</v>
      </c>
      <c r="C222" s="178" t="s">
        <v>341</v>
      </c>
      <c r="D222" s="169" t="s">
        <v>144</v>
      </c>
      <c r="E222" s="170">
        <v>1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0">
        <v>0</v>
      </c>
      <c r="O222" s="170">
        <f>ROUND(E222*N222,2)</f>
        <v>0</v>
      </c>
      <c r="P222" s="170">
        <v>0</v>
      </c>
      <c r="Q222" s="170">
        <f>ROUND(E222*P222,2)</f>
        <v>0</v>
      </c>
      <c r="R222" s="172"/>
      <c r="S222" s="172" t="s">
        <v>154</v>
      </c>
      <c r="T222" s="173" t="s">
        <v>146</v>
      </c>
      <c r="U222" s="158">
        <v>0</v>
      </c>
      <c r="V222" s="158">
        <f>ROUND(E222*U222,2)</f>
        <v>0</v>
      </c>
      <c r="W222" s="158"/>
      <c r="X222" s="158" t="s">
        <v>172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173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>
      <c r="A223" s="154"/>
      <c r="B223" s="155"/>
      <c r="C223" s="408"/>
      <c r="D223" s="409"/>
      <c r="E223" s="409"/>
      <c r="F223" s="409"/>
      <c r="G223" s="409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151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67">
        <v>46</v>
      </c>
      <c r="B224" s="168" t="s">
        <v>342</v>
      </c>
      <c r="C224" s="178" t="s">
        <v>343</v>
      </c>
      <c r="D224" s="169" t="s">
        <v>144</v>
      </c>
      <c r="E224" s="170">
        <v>5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21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/>
      <c r="S224" s="172" t="s">
        <v>154</v>
      </c>
      <c r="T224" s="173" t="s">
        <v>146</v>
      </c>
      <c r="U224" s="158">
        <v>0</v>
      </c>
      <c r="V224" s="158">
        <f>ROUND(E224*U224,2)</f>
        <v>0</v>
      </c>
      <c r="W224" s="158"/>
      <c r="X224" s="158" t="s">
        <v>172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173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54"/>
      <c r="B225" s="155"/>
      <c r="C225" s="408"/>
      <c r="D225" s="409"/>
      <c r="E225" s="409"/>
      <c r="F225" s="409"/>
      <c r="G225" s="409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151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>
      <c r="A226" s="161" t="s">
        <v>140</v>
      </c>
      <c r="B226" s="162" t="s">
        <v>108</v>
      </c>
      <c r="C226" s="177" t="s">
        <v>109</v>
      </c>
      <c r="D226" s="163"/>
      <c r="E226" s="164"/>
      <c r="F226" s="165"/>
      <c r="G226" s="165">
        <f>SUMIF(AG227:AG268,"&lt;&gt;NOR",G227:G268)</f>
        <v>0</v>
      </c>
      <c r="H226" s="165"/>
      <c r="I226" s="165">
        <f>SUM(I227:I268)</f>
        <v>0</v>
      </c>
      <c r="J226" s="165"/>
      <c r="K226" s="165">
        <f>SUM(K227:K268)</f>
        <v>0</v>
      </c>
      <c r="L226" s="165"/>
      <c r="M226" s="165">
        <f>SUM(M227:M268)</f>
        <v>0</v>
      </c>
      <c r="N226" s="164"/>
      <c r="O226" s="164">
        <f>SUM(O227:O268)</f>
        <v>0</v>
      </c>
      <c r="P226" s="164"/>
      <c r="Q226" s="164">
        <f>SUM(Q227:Q268)</f>
        <v>0</v>
      </c>
      <c r="R226" s="165"/>
      <c r="S226" s="165"/>
      <c r="T226" s="166"/>
      <c r="U226" s="160"/>
      <c r="V226" s="160">
        <f>SUM(V227:V268)</f>
        <v>16.43</v>
      </c>
      <c r="W226" s="160"/>
      <c r="X226" s="160"/>
      <c r="AG226" t="s">
        <v>141</v>
      </c>
    </row>
    <row r="227" spans="1:60" ht="22.5" outlineLevel="1">
      <c r="A227" s="167">
        <v>47</v>
      </c>
      <c r="B227" s="168" t="s">
        <v>344</v>
      </c>
      <c r="C227" s="178" t="s">
        <v>345</v>
      </c>
      <c r="D227" s="169" t="s">
        <v>272</v>
      </c>
      <c r="E227" s="170">
        <v>6.54922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0">
        <v>0</v>
      </c>
      <c r="O227" s="170">
        <f>ROUND(E227*N227,2)</f>
        <v>0</v>
      </c>
      <c r="P227" s="170">
        <v>0</v>
      </c>
      <c r="Q227" s="170">
        <f>ROUND(E227*P227,2)</f>
        <v>0</v>
      </c>
      <c r="R227" s="172" t="s">
        <v>346</v>
      </c>
      <c r="S227" s="172" t="s">
        <v>145</v>
      </c>
      <c r="T227" s="173" t="s">
        <v>145</v>
      </c>
      <c r="U227" s="158">
        <v>0.27700000000000002</v>
      </c>
      <c r="V227" s="158">
        <f>ROUND(E227*U227,2)</f>
        <v>1.81</v>
      </c>
      <c r="W227" s="158"/>
      <c r="X227" s="158" t="s">
        <v>347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348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>
      <c r="A228" s="154"/>
      <c r="B228" s="155"/>
      <c r="C228" s="406" t="s">
        <v>349</v>
      </c>
      <c r="D228" s="407"/>
      <c r="E228" s="407"/>
      <c r="F228" s="407"/>
      <c r="G228" s="407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54"/>
      <c r="B229" s="155"/>
      <c r="C229" s="404" t="s">
        <v>350</v>
      </c>
      <c r="D229" s="405"/>
      <c r="E229" s="405"/>
      <c r="F229" s="405"/>
      <c r="G229" s="405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150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54"/>
      <c r="B230" s="155"/>
      <c r="C230" s="404" t="s">
        <v>351</v>
      </c>
      <c r="D230" s="405"/>
      <c r="E230" s="405"/>
      <c r="F230" s="405"/>
      <c r="G230" s="405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150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>
      <c r="A231" s="154"/>
      <c r="B231" s="155"/>
      <c r="C231" s="404" t="s">
        <v>352</v>
      </c>
      <c r="D231" s="405"/>
      <c r="E231" s="405"/>
      <c r="F231" s="405"/>
      <c r="G231" s="405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150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74" t="str">
        <f>C231</f>
        <v>- při vodorovné dopravě po vodě : vyložení na hromady na suchu nebo na přeložení na dopravní prostředek na suchu do 15 m vodorovně a současně do 4 m svisle,</v>
      </c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54"/>
      <c r="B232" s="155"/>
      <c r="C232" s="404" t="s">
        <v>353</v>
      </c>
      <c r="D232" s="405"/>
      <c r="E232" s="405"/>
      <c r="F232" s="405"/>
      <c r="G232" s="405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150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>
      <c r="A233" s="154"/>
      <c r="B233" s="155"/>
      <c r="C233" s="184" t="s">
        <v>354</v>
      </c>
      <c r="D233" s="182"/>
      <c r="E233" s="183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175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>
      <c r="A234" s="154"/>
      <c r="B234" s="155"/>
      <c r="C234" s="184" t="s">
        <v>443</v>
      </c>
      <c r="D234" s="182"/>
      <c r="E234" s="183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175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>
      <c r="A235" s="154"/>
      <c r="B235" s="155"/>
      <c r="C235" s="184" t="s">
        <v>444</v>
      </c>
      <c r="D235" s="182"/>
      <c r="E235" s="183">
        <v>6.54922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175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54"/>
      <c r="B236" s="155"/>
      <c r="C236" s="393"/>
      <c r="D236" s="394"/>
      <c r="E236" s="394"/>
      <c r="F236" s="394"/>
      <c r="G236" s="394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151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>
      <c r="A237" s="167">
        <v>48</v>
      </c>
      <c r="B237" s="168" t="s">
        <v>357</v>
      </c>
      <c r="C237" s="178" t="s">
        <v>358</v>
      </c>
      <c r="D237" s="169" t="s">
        <v>272</v>
      </c>
      <c r="E237" s="170">
        <v>3.27461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0">
        <v>0</v>
      </c>
      <c r="O237" s="170">
        <f>ROUND(E237*N237,2)</f>
        <v>0</v>
      </c>
      <c r="P237" s="170">
        <v>0</v>
      </c>
      <c r="Q237" s="170">
        <f>ROUND(E237*P237,2)</f>
        <v>0</v>
      </c>
      <c r="R237" s="172" t="s">
        <v>250</v>
      </c>
      <c r="S237" s="172" t="s">
        <v>145</v>
      </c>
      <c r="T237" s="173" t="s">
        <v>145</v>
      </c>
      <c r="U237" s="158">
        <v>0.93300000000000005</v>
      </c>
      <c r="V237" s="158">
        <f>ROUND(E237*U237,2)</f>
        <v>3.06</v>
      </c>
      <c r="W237" s="158"/>
      <c r="X237" s="158" t="s">
        <v>347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348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>
      <c r="A238" s="154"/>
      <c r="B238" s="155"/>
      <c r="C238" s="184" t="s">
        <v>354</v>
      </c>
      <c r="D238" s="182"/>
      <c r="E238" s="183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175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54"/>
      <c r="B239" s="155"/>
      <c r="C239" s="184" t="s">
        <v>443</v>
      </c>
      <c r="D239" s="182"/>
      <c r="E239" s="183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175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>
      <c r="A240" s="154"/>
      <c r="B240" s="155"/>
      <c r="C240" s="184" t="s">
        <v>445</v>
      </c>
      <c r="D240" s="182"/>
      <c r="E240" s="183">
        <v>3.27461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175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>
      <c r="A241" s="154"/>
      <c r="B241" s="155"/>
      <c r="C241" s="393"/>
      <c r="D241" s="394"/>
      <c r="E241" s="394"/>
      <c r="F241" s="394"/>
      <c r="G241" s="394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151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67">
        <v>49</v>
      </c>
      <c r="B242" s="168" t="s">
        <v>360</v>
      </c>
      <c r="C242" s="178" t="s">
        <v>361</v>
      </c>
      <c r="D242" s="169" t="s">
        <v>272</v>
      </c>
      <c r="E242" s="170">
        <v>3.27461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0">
        <v>0</v>
      </c>
      <c r="O242" s="170">
        <f>ROUND(E242*N242,2)</f>
        <v>0</v>
      </c>
      <c r="P242" s="170">
        <v>0</v>
      </c>
      <c r="Q242" s="170">
        <f>ROUND(E242*P242,2)</f>
        <v>0</v>
      </c>
      <c r="R242" s="172" t="s">
        <v>250</v>
      </c>
      <c r="S242" s="172" t="s">
        <v>145</v>
      </c>
      <c r="T242" s="173" t="s">
        <v>145</v>
      </c>
      <c r="U242" s="158">
        <v>0.49</v>
      </c>
      <c r="V242" s="158">
        <f>ROUND(E242*U242,2)</f>
        <v>1.6</v>
      </c>
      <c r="W242" s="158"/>
      <c r="X242" s="158" t="s">
        <v>347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348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54"/>
      <c r="B243" s="155"/>
      <c r="C243" s="402" t="s">
        <v>362</v>
      </c>
      <c r="D243" s="403"/>
      <c r="E243" s="403"/>
      <c r="F243" s="403"/>
      <c r="G243" s="403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150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>
      <c r="A244" s="154"/>
      <c r="B244" s="155"/>
      <c r="C244" s="184" t="s">
        <v>354</v>
      </c>
      <c r="D244" s="182"/>
      <c r="E244" s="183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175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>
      <c r="A245" s="154"/>
      <c r="B245" s="155"/>
      <c r="C245" s="184" t="s">
        <v>443</v>
      </c>
      <c r="D245" s="182"/>
      <c r="E245" s="18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175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>
      <c r="A246" s="154"/>
      <c r="B246" s="155"/>
      <c r="C246" s="184" t="s">
        <v>445</v>
      </c>
      <c r="D246" s="182"/>
      <c r="E246" s="183">
        <v>3.27461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175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>
      <c r="A247" s="154"/>
      <c r="B247" s="155"/>
      <c r="C247" s="393"/>
      <c r="D247" s="394"/>
      <c r="E247" s="394"/>
      <c r="F247" s="394"/>
      <c r="G247" s="394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151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>
      <c r="A248" s="167">
        <v>50</v>
      </c>
      <c r="B248" s="168" t="s">
        <v>363</v>
      </c>
      <c r="C248" s="178" t="s">
        <v>364</v>
      </c>
      <c r="D248" s="169" t="s">
        <v>272</v>
      </c>
      <c r="E248" s="170">
        <v>94.963679999999997</v>
      </c>
      <c r="F248" s="171"/>
      <c r="G248" s="172">
        <f>ROUND(E248*F248,2)</f>
        <v>0</v>
      </c>
      <c r="H248" s="171"/>
      <c r="I248" s="172">
        <f>ROUND(E248*H248,2)</f>
        <v>0</v>
      </c>
      <c r="J248" s="171"/>
      <c r="K248" s="172">
        <f>ROUND(E248*J248,2)</f>
        <v>0</v>
      </c>
      <c r="L248" s="172">
        <v>21</v>
      </c>
      <c r="M248" s="172">
        <f>G248*(1+L248/100)</f>
        <v>0</v>
      </c>
      <c r="N248" s="170">
        <v>0</v>
      </c>
      <c r="O248" s="170">
        <f>ROUND(E248*N248,2)</f>
        <v>0</v>
      </c>
      <c r="P248" s="170">
        <v>0</v>
      </c>
      <c r="Q248" s="170">
        <f>ROUND(E248*P248,2)</f>
        <v>0</v>
      </c>
      <c r="R248" s="172" t="s">
        <v>250</v>
      </c>
      <c r="S248" s="172" t="s">
        <v>145</v>
      </c>
      <c r="T248" s="173" t="s">
        <v>145</v>
      </c>
      <c r="U248" s="158">
        <v>0</v>
      </c>
      <c r="V248" s="158">
        <f>ROUND(E248*U248,2)</f>
        <v>0</v>
      </c>
      <c r="W248" s="158"/>
      <c r="X248" s="158" t="s">
        <v>347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348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>
      <c r="A249" s="154"/>
      <c r="B249" s="155"/>
      <c r="C249" s="184" t="s">
        <v>354</v>
      </c>
      <c r="D249" s="182"/>
      <c r="E249" s="183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175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>
      <c r="A250" s="154"/>
      <c r="B250" s="155"/>
      <c r="C250" s="184" t="s">
        <v>443</v>
      </c>
      <c r="D250" s="182"/>
      <c r="E250" s="183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175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54"/>
      <c r="B251" s="155"/>
      <c r="C251" s="184" t="s">
        <v>446</v>
      </c>
      <c r="D251" s="182"/>
      <c r="E251" s="183">
        <v>94.963679999999997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175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154"/>
      <c r="B252" s="155"/>
      <c r="C252" s="393"/>
      <c r="D252" s="394"/>
      <c r="E252" s="394"/>
      <c r="F252" s="394"/>
      <c r="G252" s="394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151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>
      <c r="A253" s="167">
        <v>51</v>
      </c>
      <c r="B253" s="168" t="s">
        <v>366</v>
      </c>
      <c r="C253" s="178" t="s">
        <v>367</v>
      </c>
      <c r="D253" s="169" t="s">
        <v>272</v>
      </c>
      <c r="E253" s="170">
        <v>3.27461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21</v>
      </c>
      <c r="M253" s="172">
        <f>G253*(1+L253/100)</f>
        <v>0</v>
      </c>
      <c r="N253" s="170">
        <v>0</v>
      </c>
      <c r="O253" s="170">
        <f>ROUND(E253*N253,2)</f>
        <v>0</v>
      </c>
      <c r="P253" s="170">
        <v>0</v>
      </c>
      <c r="Q253" s="170">
        <f>ROUND(E253*P253,2)</f>
        <v>0</v>
      </c>
      <c r="R253" s="172" t="s">
        <v>250</v>
      </c>
      <c r="S253" s="172" t="s">
        <v>145</v>
      </c>
      <c r="T253" s="173" t="s">
        <v>145</v>
      </c>
      <c r="U253" s="158">
        <v>0.94199999999999995</v>
      </c>
      <c r="V253" s="158">
        <f>ROUND(E253*U253,2)</f>
        <v>3.08</v>
      </c>
      <c r="W253" s="158"/>
      <c r="X253" s="158" t="s">
        <v>347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348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>
      <c r="A254" s="154"/>
      <c r="B254" s="155"/>
      <c r="C254" s="402" t="s">
        <v>368</v>
      </c>
      <c r="D254" s="403"/>
      <c r="E254" s="403"/>
      <c r="F254" s="403"/>
      <c r="G254" s="403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150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>
      <c r="A255" s="154"/>
      <c r="B255" s="155"/>
      <c r="C255" s="184" t="s">
        <v>354</v>
      </c>
      <c r="D255" s="182"/>
      <c r="E255" s="183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175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54"/>
      <c r="B256" s="155"/>
      <c r="C256" s="184" t="s">
        <v>443</v>
      </c>
      <c r="D256" s="182"/>
      <c r="E256" s="183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175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>
      <c r="A257" s="154"/>
      <c r="B257" s="155"/>
      <c r="C257" s="184" t="s">
        <v>445</v>
      </c>
      <c r="D257" s="182"/>
      <c r="E257" s="183">
        <v>3.27461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175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54"/>
      <c r="B258" s="155"/>
      <c r="C258" s="393"/>
      <c r="D258" s="394"/>
      <c r="E258" s="394"/>
      <c r="F258" s="394"/>
      <c r="G258" s="394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151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>
      <c r="A259" s="167">
        <v>52</v>
      </c>
      <c r="B259" s="168" t="s">
        <v>369</v>
      </c>
      <c r="C259" s="178" t="s">
        <v>370</v>
      </c>
      <c r="D259" s="169" t="s">
        <v>272</v>
      </c>
      <c r="E259" s="170">
        <v>65.492189999999994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0">
        <v>0</v>
      </c>
      <c r="O259" s="170">
        <f>ROUND(E259*N259,2)</f>
        <v>0</v>
      </c>
      <c r="P259" s="170">
        <v>0</v>
      </c>
      <c r="Q259" s="170">
        <f>ROUND(E259*P259,2)</f>
        <v>0</v>
      </c>
      <c r="R259" s="172" t="s">
        <v>250</v>
      </c>
      <c r="S259" s="172" t="s">
        <v>145</v>
      </c>
      <c r="T259" s="173" t="s">
        <v>145</v>
      </c>
      <c r="U259" s="158">
        <v>0.105</v>
      </c>
      <c r="V259" s="158">
        <f>ROUND(E259*U259,2)</f>
        <v>6.88</v>
      </c>
      <c r="W259" s="158"/>
      <c r="X259" s="158" t="s">
        <v>347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348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>
      <c r="A260" s="154"/>
      <c r="B260" s="155"/>
      <c r="C260" s="184" t="s">
        <v>354</v>
      </c>
      <c r="D260" s="182"/>
      <c r="E260" s="183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175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>
      <c r="A261" s="154"/>
      <c r="B261" s="155"/>
      <c r="C261" s="184" t="s">
        <v>443</v>
      </c>
      <c r="D261" s="182"/>
      <c r="E261" s="183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175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>
      <c r="A262" s="154"/>
      <c r="B262" s="155"/>
      <c r="C262" s="184" t="s">
        <v>447</v>
      </c>
      <c r="D262" s="182"/>
      <c r="E262" s="183">
        <v>65.492189999999994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175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>
      <c r="A263" s="154"/>
      <c r="B263" s="155"/>
      <c r="C263" s="393"/>
      <c r="D263" s="394"/>
      <c r="E263" s="394"/>
      <c r="F263" s="394"/>
      <c r="G263" s="394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151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>
      <c r="A264" s="167">
        <v>53</v>
      </c>
      <c r="B264" s="168" t="s">
        <v>372</v>
      </c>
      <c r="C264" s="178" t="s">
        <v>373</v>
      </c>
      <c r="D264" s="169" t="s">
        <v>272</v>
      </c>
      <c r="E264" s="170">
        <v>3.27461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0">
        <v>0</v>
      </c>
      <c r="O264" s="170">
        <f>ROUND(E264*N264,2)</f>
        <v>0</v>
      </c>
      <c r="P264" s="170">
        <v>0</v>
      </c>
      <c r="Q264" s="170">
        <f>ROUND(E264*P264,2)</f>
        <v>0</v>
      </c>
      <c r="R264" s="172" t="s">
        <v>250</v>
      </c>
      <c r="S264" s="172" t="s">
        <v>145</v>
      </c>
      <c r="T264" s="173" t="s">
        <v>145</v>
      </c>
      <c r="U264" s="158">
        <v>0</v>
      </c>
      <c r="V264" s="158">
        <f>ROUND(E264*U264,2)</f>
        <v>0</v>
      </c>
      <c r="W264" s="158"/>
      <c r="X264" s="158" t="s">
        <v>347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348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>
      <c r="A265" s="154"/>
      <c r="B265" s="155"/>
      <c r="C265" s="184" t="s">
        <v>354</v>
      </c>
      <c r="D265" s="182"/>
      <c r="E265" s="183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175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>
      <c r="A266" s="154"/>
      <c r="B266" s="155"/>
      <c r="C266" s="184" t="s">
        <v>443</v>
      </c>
      <c r="D266" s="182"/>
      <c r="E266" s="183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175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>
      <c r="A267" s="154"/>
      <c r="B267" s="155"/>
      <c r="C267" s="184" t="s">
        <v>445</v>
      </c>
      <c r="D267" s="182"/>
      <c r="E267" s="183">
        <v>3.27461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175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>
      <c r="A268" s="154"/>
      <c r="B268" s="155"/>
      <c r="C268" s="393"/>
      <c r="D268" s="394"/>
      <c r="E268" s="394"/>
      <c r="F268" s="394"/>
      <c r="G268" s="394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151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>
      <c r="A269" s="3"/>
      <c r="B269" s="4"/>
      <c r="C269" s="179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v>15</v>
      </c>
      <c r="AF269">
        <v>21</v>
      </c>
      <c r="AG269" t="s">
        <v>127</v>
      </c>
    </row>
    <row r="270" spans="1:60">
      <c r="A270" s="150"/>
      <c r="B270" s="151" t="s">
        <v>29</v>
      </c>
      <c r="C270" s="180"/>
      <c r="D270" s="152"/>
      <c r="E270" s="153"/>
      <c r="F270" s="153"/>
      <c r="G270" s="176">
        <f>G8+G27+G56+G70+G76+G101+G146+G153+G174+G177+G189+G208+G214+G221+G226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f>SUMIF(L7:L268,AE269,G7:G268)</f>
        <v>0</v>
      </c>
      <c r="AF270">
        <f>SUMIF(L7:L268,AF269,G7:G268)</f>
        <v>0</v>
      </c>
      <c r="AG270" t="s">
        <v>168</v>
      </c>
    </row>
    <row r="271" spans="1:60">
      <c r="C271" s="181"/>
      <c r="D271" s="10"/>
      <c r="AG271" t="s">
        <v>169</v>
      </c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79">
    <mergeCell ref="C268:G268"/>
    <mergeCell ref="C243:G243"/>
    <mergeCell ref="C247:G247"/>
    <mergeCell ref="C252:G252"/>
    <mergeCell ref="C254:G254"/>
    <mergeCell ref="C258:G258"/>
    <mergeCell ref="C263:G263"/>
    <mergeCell ref="C241:G241"/>
    <mergeCell ref="C213:G213"/>
    <mergeCell ref="C216:G216"/>
    <mergeCell ref="C220:G220"/>
    <mergeCell ref="C223:G223"/>
    <mergeCell ref="C225:G225"/>
    <mergeCell ref="C228:G228"/>
    <mergeCell ref="C229:G229"/>
    <mergeCell ref="C230:G230"/>
    <mergeCell ref="C231:G231"/>
    <mergeCell ref="C232:G232"/>
    <mergeCell ref="C236:G236"/>
    <mergeCell ref="C207:G207"/>
    <mergeCell ref="C172:G172"/>
    <mergeCell ref="C173:G173"/>
    <mergeCell ref="C176:G176"/>
    <mergeCell ref="C181:G181"/>
    <mergeCell ref="C185:G185"/>
    <mergeCell ref="C187:G187"/>
    <mergeCell ref="C188:G188"/>
    <mergeCell ref="C194:G194"/>
    <mergeCell ref="C199:G199"/>
    <mergeCell ref="C204:G204"/>
    <mergeCell ref="C206:G206"/>
    <mergeCell ref="C170:G170"/>
    <mergeCell ref="C129:G129"/>
    <mergeCell ref="C133:G133"/>
    <mergeCell ref="C137:G137"/>
    <mergeCell ref="C141:G141"/>
    <mergeCell ref="C145:G145"/>
    <mergeCell ref="C148:G148"/>
    <mergeCell ref="C152:G152"/>
    <mergeCell ref="C157:G157"/>
    <mergeCell ref="C161:G161"/>
    <mergeCell ref="C163:G163"/>
    <mergeCell ref="C166:G166"/>
    <mergeCell ref="C125:G125"/>
    <mergeCell ref="C94:G94"/>
    <mergeCell ref="C95:G95"/>
    <mergeCell ref="C96:G96"/>
    <mergeCell ref="C98:G98"/>
    <mergeCell ref="C100:G100"/>
    <mergeCell ref="C103:G103"/>
    <mergeCell ref="C107:G107"/>
    <mergeCell ref="C111:G111"/>
    <mergeCell ref="C116:G116"/>
    <mergeCell ref="C120:G120"/>
    <mergeCell ref="C122:G122"/>
    <mergeCell ref="C92:G92"/>
    <mergeCell ref="C49:G49"/>
    <mergeCell ref="C55:G55"/>
    <mergeCell ref="C58:G58"/>
    <mergeCell ref="C61:G61"/>
    <mergeCell ref="C65:G65"/>
    <mergeCell ref="C69:G69"/>
    <mergeCell ref="C75:G75"/>
    <mergeCell ref="C80:G80"/>
    <mergeCell ref="C84:G84"/>
    <mergeCell ref="C88:G88"/>
    <mergeCell ref="C90:G90"/>
    <mergeCell ref="C44:G44"/>
    <mergeCell ref="A1:G1"/>
    <mergeCell ref="C2:G2"/>
    <mergeCell ref="C3:G3"/>
    <mergeCell ref="C4:G4"/>
    <mergeCell ref="C26:G26"/>
    <mergeCell ref="C29:G29"/>
    <mergeCell ref="C32:G32"/>
    <mergeCell ref="C34:G34"/>
    <mergeCell ref="C37:G37"/>
    <mergeCell ref="C39:G39"/>
    <mergeCell ref="C42:G4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view="pageBreakPreview" zoomScaleNormal="100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170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139" t="s">
        <v>7</v>
      </c>
      <c r="B2" s="49" t="s">
        <v>41</v>
      </c>
      <c r="C2" s="396" t="s">
        <v>42</v>
      </c>
      <c r="D2" s="397"/>
      <c r="E2" s="397"/>
      <c r="F2" s="397"/>
      <c r="G2" s="398"/>
      <c r="AG2" t="s">
        <v>115</v>
      </c>
    </row>
    <row r="3" spans="1:60" ht="24.95" customHeight="1">
      <c r="A3" s="139" t="s">
        <v>8</v>
      </c>
      <c r="B3" s="49" t="s">
        <v>48</v>
      </c>
      <c r="C3" s="396" t="s">
        <v>49</v>
      </c>
      <c r="D3" s="397"/>
      <c r="E3" s="397"/>
      <c r="F3" s="397"/>
      <c r="G3" s="398"/>
      <c r="AC3" s="121" t="s">
        <v>115</v>
      </c>
      <c r="AG3" t="s">
        <v>117</v>
      </c>
    </row>
    <row r="4" spans="1:60" ht="24.95" customHeight="1">
      <c r="A4" s="140" t="s">
        <v>9</v>
      </c>
      <c r="B4" s="141" t="s">
        <v>54</v>
      </c>
      <c r="C4" s="399" t="s">
        <v>55</v>
      </c>
      <c r="D4" s="400"/>
      <c r="E4" s="400"/>
      <c r="F4" s="400"/>
      <c r="G4" s="401"/>
      <c r="AG4" t="s">
        <v>118</v>
      </c>
    </row>
    <row r="5" spans="1:60">
      <c r="D5" s="10"/>
    </row>
    <row r="6" spans="1:60" ht="38.25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29</v>
      </c>
      <c r="H6" s="146" t="s">
        <v>30</v>
      </c>
      <c r="I6" s="146" t="s">
        <v>125</v>
      </c>
      <c r="J6" s="146" t="s">
        <v>31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140</v>
      </c>
      <c r="B8" s="162" t="s">
        <v>104</v>
      </c>
      <c r="C8" s="177" t="s">
        <v>105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141</v>
      </c>
    </row>
    <row r="9" spans="1:60" outlineLevel="1">
      <c r="A9" s="167">
        <v>1</v>
      </c>
      <c r="B9" s="168" t="s">
        <v>448</v>
      </c>
      <c r="C9" s="178" t="s">
        <v>55</v>
      </c>
      <c r="D9" s="169" t="s">
        <v>449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154</v>
      </c>
      <c r="T9" s="173" t="s">
        <v>146</v>
      </c>
      <c r="U9" s="158">
        <v>0</v>
      </c>
      <c r="V9" s="158">
        <f>ROUND(E9*U9,2)</f>
        <v>0</v>
      </c>
      <c r="W9" s="158"/>
      <c r="X9" s="158" t="s">
        <v>172</v>
      </c>
      <c r="Y9" s="147"/>
      <c r="Z9" s="147"/>
      <c r="AA9" s="147"/>
      <c r="AB9" s="147"/>
      <c r="AC9" s="147"/>
      <c r="AD9" s="147"/>
      <c r="AE9" s="147"/>
      <c r="AF9" s="147"/>
      <c r="AG9" s="147" t="s">
        <v>173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408"/>
      <c r="D10" s="409"/>
      <c r="E10" s="409"/>
      <c r="F10" s="409"/>
      <c r="G10" s="40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3"/>
      <c r="B11" s="4"/>
      <c r="C11" s="17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127</v>
      </c>
    </row>
    <row r="12" spans="1:60">
      <c r="A12" s="150"/>
      <c r="B12" s="151" t="s">
        <v>29</v>
      </c>
      <c r="C12" s="180"/>
      <c r="D12" s="152"/>
      <c r="E12" s="153"/>
      <c r="F12" s="153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168</v>
      </c>
    </row>
    <row r="13" spans="1:60">
      <c r="C13" s="181"/>
      <c r="D13" s="10"/>
      <c r="AG13" t="s">
        <v>169</v>
      </c>
    </row>
    <row r="14" spans="1:60">
      <c r="D14" s="10"/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7"/>
  <sheetViews>
    <sheetView view="pageBreakPreview" zoomScaleNormal="100" zoomScaleSheetLayoutView="100" workbookViewId="0">
      <selection activeCell="A22" sqref="A22:I22"/>
    </sheetView>
  </sheetViews>
  <sheetFormatPr defaultColWidth="9.140625" defaultRowHeight="13.5"/>
  <cols>
    <col min="1" max="1" width="4.28515625" style="255" customWidth="1"/>
    <col min="2" max="2" width="16.42578125" style="257" customWidth="1"/>
    <col min="3" max="3" width="61.85546875" style="255" bestFit="1" customWidth="1"/>
    <col min="4" max="4" width="5.42578125" style="188" customWidth="1"/>
    <col min="5" max="5" width="9" style="256" customWidth="1"/>
    <col min="6" max="6" width="10.42578125" style="256" customWidth="1"/>
    <col min="7" max="7" width="14.28515625" style="256" bestFit="1" customWidth="1"/>
    <col min="8" max="8" width="9.28515625" style="256" customWidth="1"/>
    <col min="9" max="9" width="14.42578125" style="256" customWidth="1"/>
    <col min="10" max="16384" width="9.140625" style="255"/>
  </cols>
  <sheetData>
    <row r="1" spans="1:9" ht="39.75" customHeight="1">
      <c r="A1" s="254" t="str">
        <f>'SLP - položky'!A1</f>
        <v>SO 126 - Úprava místnosti 203 a 303 v pavilonu D33</v>
      </c>
      <c r="B1" s="253"/>
      <c r="C1" s="253"/>
      <c r="D1" s="253"/>
      <c r="E1" s="253"/>
      <c r="F1" s="253"/>
      <c r="G1" s="252"/>
      <c r="H1" s="252"/>
      <c r="I1" s="252" t="s">
        <v>546</v>
      </c>
    </row>
    <row r="2" spans="1:9" ht="3" customHeight="1">
      <c r="A2" s="251"/>
      <c r="B2" s="250"/>
      <c r="C2" s="250"/>
      <c r="D2" s="250"/>
      <c r="E2" s="250"/>
      <c r="F2" s="250"/>
      <c r="G2" s="249"/>
      <c r="H2" s="249"/>
      <c r="I2" s="249"/>
    </row>
    <row r="3" spans="1:9" ht="25.5" customHeight="1">
      <c r="A3" s="248" t="s">
        <v>545</v>
      </c>
      <c r="B3" s="186"/>
      <c r="C3" s="186"/>
      <c r="D3" s="246"/>
      <c r="E3" s="246"/>
      <c r="F3" s="246"/>
      <c r="G3" s="247"/>
      <c r="H3" s="247"/>
      <c r="I3" s="247"/>
    </row>
    <row r="4" spans="1:9" ht="32.25" customHeight="1">
      <c r="A4" s="275" t="s">
        <v>551</v>
      </c>
      <c r="B4" s="255"/>
      <c r="D4" s="255"/>
      <c r="E4" s="255"/>
      <c r="F4" s="255"/>
      <c r="G4" s="255"/>
      <c r="H4" s="255"/>
      <c r="I4" s="255"/>
    </row>
    <row r="5" spans="1:9" ht="32.25" customHeight="1">
      <c r="A5" s="274"/>
      <c r="B5" s="255"/>
      <c r="D5" s="255"/>
      <c r="E5" s="255"/>
      <c r="F5" s="255"/>
      <c r="G5" s="255"/>
      <c r="H5" s="255"/>
      <c r="I5" s="255"/>
    </row>
    <row r="6" spans="1:9" ht="22.15" customHeight="1">
      <c r="A6" s="418"/>
      <c r="B6" s="419"/>
      <c r="C6" s="420" t="s">
        <v>550</v>
      </c>
      <c r="D6" s="419"/>
      <c r="E6" s="419"/>
      <c r="F6" s="419"/>
      <c r="G6" s="273" t="s">
        <v>541</v>
      </c>
      <c r="H6" s="273"/>
      <c r="I6" s="273" t="s">
        <v>539</v>
      </c>
    </row>
    <row r="7" spans="1:9" ht="22.15" customHeight="1">
      <c r="A7" s="421"/>
      <c r="B7" s="413"/>
      <c r="C7" s="413"/>
      <c r="D7" s="413"/>
      <c r="E7" s="413"/>
      <c r="F7" s="413"/>
      <c r="G7" s="413"/>
      <c r="H7" s="413"/>
      <c r="I7" s="413"/>
    </row>
    <row r="8" spans="1:9" ht="22.15" customHeight="1">
      <c r="A8" s="412" t="s">
        <v>452</v>
      </c>
      <c r="B8" s="413"/>
      <c r="C8" s="414" t="str">
        <f>'SLP - položky'!D27</f>
        <v>1 Elektrická požární signalizace (EPS)</v>
      </c>
      <c r="D8" s="415"/>
      <c r="E8" s="415"/>
      <c r="F8" s="416"/>
      <c r="G8" s="271">
        <f>'SLP - položky'!H27</f>
        <v>0</v>
      </c>
      <c r="H8" s="272"/>
      <c r="I8" s="271">
        <f>'SLP - položky'!I27</f>
        <v>0</v>
      </c>
    </row>
    <row r="9" spans="1:9" ht="22.15" customHeight="1">
      <c r="A9" s="417"/>
      <c r="B9" s="413"/>
      <c r="C9" s="413"/>
      <c r="D9" s="413"/>
      <c r="E9" s="413"/>
      <c r="F9" s="413"/>
      <c r="G9" s="413"/>
      <c r="H9" s="413"/>
      <c r="I9" s="413"/>
    </row>
    <row r="10" spans="1:9" s="256" customFormat="1" ht="22.15" customHeight="1">
      <c r="A10" s="412" t="s">
        <v>452</v>
      </c>
      <c r="B10" s="413"/>
      <c r="C10" s="414" t="str">
        <f>'SLP - položky'!D41</f>
        <v>2 Universální kabelážní systém, telefon (SK,TEL)</v>
      </c>
      <c r="D10" s="415"/>
      <c r="E10" s="415"/>
      <c r="F10" s="416"/>
      <c r="G10" s="271">
        <f>'SLP - položky'!H41</f>
        <v>0</v>
      </c>
      <c r="H10" s="272"/>
      <c r="I10" s="271">
        <f>'SLP - položky'!I41</f>
        <v>0</v>
      </c>
    </row>
    <row r="11" spans="1:9" s="256" customFormat="1" ht="22.15" customHeight="1">
      <c r="A11" s="417"/>
      <c r="B11" s="413"/>
      <c r="C11" s="413"/>
      <c r="D11" s="413"/>
      <c r="E11" s="413"/>
      <c r="F11" s="413"/>
      <c r="G11" s="413"/>
      <c r="H11" s="413"/>
      <c r="I11" s="413"/>
    </row>
    <row r="12" spans="1:9" s="256" customFormat="1" ht="22.15" customHeight="1">
      <c r="A12" s="412" t="s">
        <v>452</v>
      </c>
      <c r="B12" s="413"/>
      <c r="C12" s="414" t="str">
        <f>'SLP - položky'!D57</f>
        <v>3 Poplachový zabezpečovací a tísňový systém (PZTS)</v>
      </c>
      <c r="D12" s="415"/>
      <c r="E12" s="415"/>
      <c r="F12" s="416"/>
      <c r="G12" s="271">
        <f>'SLP - položky'!H57</f>
        <v>0</v>
      </c>
      <c r="H12" s="272"/>
      <c r="I12" s="271">
        <f>'SLP - položky'!I57</f>
        <v>0</v>
      </c>
    </row>
    <row r="13" spans="1:9" s="256" customFormat="1" ht="22.15" customHeight="1">
      <c r="A13" s="417"/>
      <c r="B13" s="413"/>
      <c r="C13" s="413"/>
      <c r="D13" s="413"/>
      <c r="E13" s="413"/>
      <c r="F13" s="413"/>
      <c r="G13" s="413"/>
      <c r="H13" s="413"/>
      <c r="I13" s="413"/>
    </row>
    <row r="14" spans="1:9" s="256" customFormat="1" ht="22.15" customHeight="1">
      <c r="A14" s="412" t="s">
        <v>452</v>
      </c>
      <c r="B14" s="413"/>
      <c r="C14" s="414" t="str">
        <f>'SLP - položky'!D69</f>
        <v>4 Elektronická kontrola vstupu - přístupový systém (EKV)</v>
      </c>
      <c r="D14" s="415"/>
      <c r="E14" s="415"/>
      <c r="F14" s="416"/>
      <c r="G14" s="271">
        <f>'SLP - položky'!H69</f>
        <v>0</v>
      </c>
      <c r="H14" s="272"/>
      <c r="I14" s="271">
        <f>'SLP - položky'!I69</f>
        <v>0</v>
      </c>
    </row>
    <row r="15" spans="1:9" s="256" customFormat="1" ht="22.15" customHeight="1">
      <c r="A15" s="417"/>
      <c r="B15" s="413"/>
      <c r="C15" s="413"/>
      <c r="D15" s="413"/>
      <c r="E15" s="413"/>
      <c r="F15" s="413"/>
      <c r="G15" s="413"/>
      <c r="H15" s="413"/>
      <c r="I15" s="413"/>
    </row>
    <row r="16" spans="1:9" s="256" customFormat="1" ht="22.15" customHeight="1">
      <c r="A16" s="412" t="s">
        <v>452</v>
      </c>
      <c r="B16" s="413"/>
      <c r="C16" s="414" t="str">
        <f>'SLP - položky'!D80</f>
        <v>5 Společné trasy</v>
      </c>
      <c r="D16" s="415"/>
      <c r="E16" s="415"/>
      <c r="F16" s="416"/>
      <c r="G16" s="271">
        <f>'SLP - položky'!H80</f>
        <v>0</v>
      </c>
      <c r="H16" s="272"/>
      <c r="I16" s="271">
        <f>'SLP - položky'!I80</f>
        <v>0</v>
      </c>
    </row>
    <row r="17" spans="1:9" s="256" customFormat="1" ht="22.15" customHeight="1">
      <c r="A17" s="417"/>
      <c r="B17" s="413"/>
      <c r="C17" s="413"/>
      <c r="D17" s="413"/>
      <c r="E17" s="413"/>
      <c r="F17" s="413"/>
      <c r="G17" s="413"/>
      <c r="H17" s="413"/>
      <c r="I17" s="413"/>
    </row>
    <row r="18" spans="1:9" s="256" customFormat="1" ht="22.15" customHeight="1">
      <c r="A18" s="412" t="s">
        <v>452</v>
      </c>
      <c r="B18" s="413"/>
      <c r="C18" s="414" t="str">
        <f>'SLP - položky'!D95</f>
        <v>6 HZS</v>
      </c>
      <c r="D18" s="415"/>
      <c r="E18" s="415"/>
      <c r="F18" s="416"/>
      <c r="G18" s="271"/>
      <c r="H18" s="272"/>
      <c r="I18" s="271">
        <f>'SLP - položky'!I95</f>
        <v>0</v>
      </c>
    </row>
    <row r="19" spans="1:9" s="256" customFormat="1" ht="22.15" customHeight="1">
      <c r="A19" s="270"/>
      <c r="B19" s="266"/>
      <c r="C19" s="269"/>
      <c r="D19" s="268"/>
      <c r="E19" s="268"/>
      <c r="F19" s="267"/>
      <c r="G19" s="266"/>
      <c r="H19" s="266"/>
      <c r="I19" s="266"/>
    </row>
    <row r="20" spans="1:9" s="256" customFormat="1" ht="22.15" customHeight="1">
      <c r="A20" s="412" t="s">
        <v>452</v>
      </c>
      <c r="B20" s="413"/>
      <c r="C20" s="414" t="s">
        <v>453</v>
      </c>
      <c r="D20" s="415"/>
      <c r="E20" s="415"/>
      <c r="F20" s="416"/>
      <c r="G20" s="430">
        <f>I8+I10+I12+I14+I16+I18</f>
        <v>0</v>
      </c>
      <c r="H20" s="431"/>
      <c r="I20" s="431"/>
    </row>
    <row r="21" spans="1:9" s="256" customFormat="1" ht="22.15" customHeight="1">
      <c r="A21" s="412" t="s">
        <v>452</v>
      </c>
      <c r="B21" s="413"/>
      <c r="C21" s="414" t="s">
        <v>451</v>
      </c>
      <c r="D21" s="415"/>
      <c r="E21" s="415"/>
      <c r="F21" s="416"/>
      <c r="G21" s="430">
        <f>G8+G10+G12+G14+G16</f>
        <v>0</v>
      </c>
      <c r="H21" s="431"/>
      <c r="I21" s="431"/>
    </row>
    <row r="22" spans="1:9" s="256" customFormat="1" ht="22.15" customHeight="1" thickBot="1">
      <c r="A22" s="421"/>
      <c r="B22" s="413"/>
      <c r="C22" s="413"/>
      <c r="D22" s="413"/>
      <c r="E22" s="413"/>
      <c r="F22" s="413"/>
      <c r="G22" s="413"/>
      <c r="H22" s="413"/>
      <c r="I22" s="413"/>
    </row>
    <row r="23" spans="1:9" s="256" customFormat="1" ht="22.15" customHeight="1" thickBot="1">
      <c r="A23" s="422" t="s">
        <v>29</v>
      </c>
      <c r="B23" s="423"/>
      <c r="C23" s="424" t="s">
        <v>549</v>
      </c>
      <c r="D23" s="425"/>
      <c r="E23" s="425"/>
      <c r="F23" s="426"/>
      <c r="G23" s="427">
        <f>G20+G21</f>
        <v>0</v>
      </c>
      <c r="H23" s="428"/>
      <c r="I23" s="429"/>
    </row>
    <row r="24" spans="1:9" s="256" customFormat="1" ht="22.15" customHeight="1" thickBot="1">
      <c r="A24" s="421"/>
      <c r="B24" s="413"/>
      <c r="C24" s="413"/>
      <c r="D24" s="413"/>
      <c r="E24" s="413"/>
      <c r="F24" s="413"/>
      <c r="G24" s="413"/>
      <c r="H24" s="413"/>
      <c r="I24" s="413"/>
    </row>
    <row r="25" spans="1:9" s="256" customFormat="1" ht="22.15" customHeight="1" thickBot="1">
      <c r="A25" s="422" t="s">
        <v>29</v>
      </c>
      <c r="B25" s="423"/>
      <c r="C25" s="424" t="s">
        <v>548</v>
      </c>
      <c r="D25" s="425"/>
      <c r="E25" s="425"/>
      <c r="F25" s="426"/>
      <c r="G25" s="427">
        <f>G23*1.21</f>
        <v>0</v>
      </c>
      <c r="H25" s="428"/>
      <c r="I25" s="429"/>
    </row>
    <row r="26" spans="1:9" s="256" customFormat="1" ht="22.15" customHeight="1">
      <c r="A26" s="255"/>
      <c r="B26" s="257"/>
      <c r="C26" s="260"/>
      <c r="D26" s="196"/>
    </row>
    <row r="27" spans="1:9" s="256" customFormat="1" ht="22.15" customHeight="1">
      <c r="A27" s="255"/>
      <c r="B27" s="257"/>
      <c r="C27" s="260"/>
      <c r="D27" s="196"/>
    </row>
    <row r="28" spans="1:9" s="256" customFormat="1" ht="22.15" customHeight="1">
      <c r="A28" s="255"/>
      <c r="B28" s="257"/>
      <c r="C28" s="260"/>
      <c r="D28" s="196"/>
    </row>
    <row r="29" spans="1:9" s="256" customFormat="1" ht="22.15" customHeight="1">
      <c r="A29" s="255"/>
      <c r="B29" s="257"/>
      <c r="C29" s="260"/>
      <c r="D29" s="196"/>
    </row>
    <row r="30" spans="1:9" s="256" customFormat="1" ht="22.15" customHeight="1">
      <c r="A30" s="255"/>
      <c r="B30" s="257"/>
      <c r="C30" s="260"/>
      <c r="D30" s="196"/>
    </row>
    <row r="31" spans="1:9" s="256" customFormat="1" ht="22.15" customHeight="1">
      <c r="A31" s="255"/>
      <c r="B31" s="257"/>
      <c r="C31" s="260"/>
      <c r="D31" s="196"/>
    </row>
    <row r="32" spans="1:9" s="256" customFormat="1" ht="22.15" customHeight="1">
      <c r="A32" s="255"/>
      <c r="B32" s="257"/>
      <c r="C32" s="255"/>
      <c r="D32" s="188"/>
    </row>
    <row r="33" spans="1:4" s="256" customFormat="1" ht="22.15" customHeight="1">
      <c r="A33" s="255"/>
      <c r="B33" s="257"/>
      <c r="C33" s="264"/>
      <c r="D33" s="202"/>
    </row>
    <row r="34" spans="1:4" s="256" customFormat="1" ht="22.15" customHeight="1">
      <c r="A34" s="255"/>
      <c r="B34" s="257"/>
      <c r="C34" s="264"/>
      <c r="D34" s="202"/>
    </row>
    <row r="35" spans="1:4" s="256" customFormat="1" ht="22.15" customHeight="1">
      <c r="A35" s="255"/>
      <c r="B35" s="257"/>
      <c r="C35" s="260"/>
      <c r="D35" s="196"/>
    </row>
    <row r="36" spans="1:4" s="256" customFormat="1" ht="22.15" customHeight="1">
      <c r="A36" s="255"/>
      <c r="B36" s="257"/>
      <c r="C36" s="260"/>
      <c r="D36" s="196"/>
    </row>
    <row r="37" spans="1:4" s="256" customFormat="1" ht="22.15" customHeight="1">
      <c r="A37" s="255"/>
      <c r="B37" s="257"/>
      <c r="C37" s="260"/>
      <c r="D37" s="196"/>
    </row>
    <row r="38" spans="1:4" s="256" customFormat="1" ht="22.15" customHeight="1">
      <c r="A38" s="255"/>
      <c r="B38" s="257"/>
      <c r="C38" s="260"/>
      <c r="D38" s="196"/>
    </row>
    <row r="39" spans="1:4" s="256" customFormat="1" ht="22.15" customHeight="1">
      <c r="A39" s="255"/>
      <c r="B39" s="257"/>
      <c r="C39" s="260"/>
      <c r="D39" s="196"/>
    </row>
    <row r="40" spans="1:4" s="256" customFormat="1" ht="22.15" customHeight="1">
      <c r="A40" s="255"/>
      <c r="B40" s="257"/>
      <c r="C40" s="260"/>
      <c r="D40" s="196"/>
    </row>
    <row r="41" spans="1:4" s="256" customFormat="1" ht="22.15" customHeight="1">
      <c r="A41" s="255"/>
      <c r="B41" s="257"/>
      <c r="C41" s="260"/>
      <c r="D41" s="196"/>
    </row>
    <row r="42" spans="1:4" s="256" customFormat="1" ht="22.15" customHeight="1">
      <c r="A42" s="255"/>
      <c r="B42" s="257"/>
      <c r="C42" s="260"/>
      <c r="D42" s="196"/>
    </row>
    <row r="43" spans="1:4" s="256" customFormat="1" ht="22.15" customHeight="1">
      <c r="A43" s="255"/>
      <c r="B43" s="257"/>
      <c r="C43" s="260"/>
      <c r="D43" s="196"/>
    </row>
    <row r="44" spans="1:4" s="256" customFormat="1" ht="22.15" customHeight="1">
      <c r="A44" s="255"/>
      <c r="B44" s="257"/>
      <c r="C44" s="260"/>
      <c r="D44" s="196"/>
    </row>
    <row r="45" spans="1:4" s="256" customFormat="1" ht="22.15" customHeight="1">
      <c r="A45" s="255"/>
      <c r="B45" s="257"/>
      <c r="C45" s="260"/>
      <c r="D45" s="196"/>
    </row>
    <row r="46" spans="1:4" s="256" customFormat="1" ht="22.15" customHeight="1">
      <c r="A46" s="255"/>
      <c r="B46" s="257"/>
      <c r="C46" s="260"/>
      <c r="D46" s="196"/>
    </row>
    <row r="47" spans="1:4" s="256" customFormat="1" ht="22.15" customHeight="1">
      <c r="A47" s="255"/>
      <c r="B47" s="257"/>
      <c r="C47" s="260"/>
      <c r="D47" s="196"/>
    </row>
    <row r="48" spans="1:4" s="256" customFormat="1" ht="22.15" customHeight="1">
      <c r="A48" s="255"/>
      <c r="B48" s="257"/>
      <c r="C48" s="260"/>
      <c r="D48" s="196"/>
    </row>
    <row r="49" spans="1:4" s="256" customFormat="1" ht="22.15" customHeight="1">
      <c r="A49" s="255"/>
      <c r="B49" s="257"/>
      <c r="C49" s="260"/>
      <c r="D49" s="196"/>
    </row>
    <row r="50" spans="1:4" s="256" customFormat="1" ht="22.15" customHeight="1">
      <c r="A50" s="255"/>
      <c r="B50" s="257"/>
      <c r="C50" s="260"/>
      <c r="D50" s="196"/>
    </row>
    <row r="51" spans="1:4" s="256" customFormat="1" ht="22.15" customHeight="1">
      <c r="A51" s="255"/>
      <c r="B51" s="257"/>
      <c r="C51" s="260"/>
      <c r="D51" s="196"/>
    </row>
    <row r="52" spans="1:4" s="256" customFormat="1" ht="22.15" customHeight="1">
      <c r="A52" s="255"/>
      <c r="B52" s="257"/>
      <c r="C52" s="260"/>
      <c r="D52" s="196"/>
    </row>
    <row r="53" spans="1:4" s="256" customFormat="1" ht="22.15" customHeight="1">
      <c r="A53" s="255"/>
      <c r="B53" s="257"/>
      <c r="C53" s="260"/>
      <c r="D53" s="196"/>
    </row>
    <row r="54" spans="1:4" s="256" customFormat="1" ht="22.15" customHeight="1">
      <c r="A54" s="255"/>
      <c r="B54" s="257"/>
      <c r="C54" s="260"/>
      <c r="D54" s="196"/>
    </row>
    <row r="55" spans="1:4" s="256" customFormat="1" ht="22.15" customHeight="1">
      <c r="A55" s="255"/>
      <c r="B55" s="257"/>
      <c r="C55" s="260"/>
      <c r="D55" s="196"/>
    </row>
    <row r="56" spans="1:4" s="256" customFormat="1" ht="22.15" customHeight="1">
      <c r="A56" s="255"/>
      <c r="B56" s="257"/>
      <c r="C56" s="260"/>
      <c r="D56" s="196"/>
    </row>
    <row r="57" spans="1:4" s="256" customFormat="1" ht="22.15" customHeight="1">
      <c r="A57" s="255"/>
      <c r="B57" s="257"/>
      <c r="C57" s="260"/>
      <c r="D57" s="196"/>
    </row>
    <row r="58" spans="1:4" s="256" customFormat="1" ht="22.15" customHeight="1">
      <c r="A58" s="255"/>
      <c r="B58" s="257"/>
      <c r="C58" s="260"/>
      <c r="D58" s="196"/>
    </row>
    <row r="59" spans="1:4" s="256" customFormat="1" ht="22.15" customHeight="1">
      <c r="A59" s="255"/>
      <c r="B59" s="257"/>
      <c r="C59" s="260"/>
      <c r="D59" s="196"/>
    </row>
    <row r="60" spans="1:4" s="256" customFormat="1" ht="22.15" customHeight="1">
      <c r="A60" s="255"/>
      <c r="B60" s="257"/>
      <c r="C60" s="260"/>
      <c r="D60" s="196"/>
    </row>
    <row r="61" spans="1:4" s="256" customFormat="1" ht="22.15" customHeight="1">
      <c r="A61" s="255"/>
      <c r="B61" s="257"/>
      <c r="C61" s="260"/>
      <c r="D61" s="196"/>
    </row>
    <row r="62" spans="1:4" s="256" customFormat="1" ht="22.15" customHeight="1">
      <c r="A62" s="255"/>
      <c r="B62" s="257"/>
      <c r="C62" s="260"/>
      <c r="D62" s="196"/>
    </row>
    <row r="63" spans="1:4" s="256" customFormat="1" ht="22.15" customHeight="1">
      <c r="A63" s="255"/>
      <c r="B63" s="257"/>
      <c r="C63" s="260"/>
      <c r="D63" s="196"/>
    </row>
    <row r="64" spans="1:4" s="256" customFormat="1" ht="22.15" customHeight="1">
      <c r="A64" s="255"/>
      <c r="B64" s="257"/>
      <c r="C64" s="260"/>
      <c r="D64" s="196"/>
    </row>
    <row r="65" spans="1:4" s="256" customFormat="1" ht="22.15" customHeight="1">
      <c r="A65" s="255"/>
      <c r="B65" s="257"/>
      <c r="C65" s="260"/>
      <c r="D65" s="196"/>
    </row>
    <row r="66" spans="1:4" s="256" customFormat="1" ht="22.15" customHeight="1">
      <c r="A66" s="255"/>
      <c r="B66" s="257"/>
      <c r="C66" s="260"/>
      <c r="D66" s="196"/>
    </row>
    <row r="67" spans="1:4" s="256" customFormat="1" ht="22.15" customHeight="1">
      <c r="A67" s="255"/>
      <c r="B67" s="265"/>
      <c r="C67" s="260"/>
      <c r="D67" s="196"/>
    </row>
    <row r="68" spans="1:4" s="256" customFormat="1" ht="22.15" customHeight="1">
      <c r="A68" s="255"/>
      <c r="B68" s="257"/>
      <c r="C68" s="260"/>
      <c r="D68" s="196"/>
    </row>
    <row r="69" spans="1:4" s="256" customFormat="1" ht="22.15" customHeight="1">
      <c r="A69" s="255"/>
      <c r="B69" s="257"/>
      <c r="C69" s="260"/>
      <c r="D69" s="196"/>
    </row>
    <row r="70" spans="1:4" s="256" customFormat="1" ht="22.15" customHeight="1">
      <c r="A70" s="255"/>
      <c r="B70" s="257"/>
      <c r="C70" s="260"/>
      <c r="D70" s="196"/>
    </row>
    <row r="71" spans="1:4" s="256" customFormat="1" ht="22.15" customHeight="1">
      <c r="A71" s="255"/>
      <c r="B71" s="257"/>
      <c r="C71" s="260"/>
      <c r="D71" s="196"/>
    </row>
    <row r="72" spans="1:4" s="256" customFormat="1" ht="22.15" customHeight="1">
      <c r="A72" s="255"/>
      <c r="B72" s="257"/>
      <c r="C72" s="260"/>
      <c r="D72" s="196"/>
    </row>
    <row r="73" spans="1:4" s="256" customFormat="1" ht="22.15" customHeight="1">
      <c r="A73" s="255"/>
      <c r="B73" s="257"/>
      <c r="C73" s="260"/>
      <c r="D73" s="196"/>
    </row>
    <row r="74" spans="1:4" s="256" customFormat="1" ht="22.15" customHeight="1">
      <c r="A74" s="255"/>
      <c r="B74" s="257"/>
      <c r="C74" s="260"/>
      <c r="D74" s="196"/>
    </row>
    <row r="75" spans="1:4" s="256" customFormat="1" ht="22.15" customHeight="1">
      <c r="A75" s="255"/>
      <c r="B75" s="257"/>
      <c r="C75" s="260"/>
      <c r="D75" s="196"/>
    </row>
    <row r="76" spans="1:4" s="256" customFormat="1" ht="22.15" customHeight="1">
      <c r="A76" s="255"/>
      <c r="B76" s="257"/>
      <c r="C76" s="260"/>
      <c r="D76" s="196"/>
    </row>
    <row r="77" spans="1:4" s="256" customFormat="1" ht="22.15" customHeight="1">
      <c r="A77" s="255"/>
      <c r="B77" s="257"/>
      <c r="C77" s="260"/>
      <c r="D77" s="196"/>
    </row>
    <row r="78" spans="1:4" s="256" customFormat="1" ht="22.15" customHeight="1">
      <c r="A78" s="255"/>
      <c r="B78" s="257"/>
      <c r="C78" s="260"/>
      <c r="D78" s="196"/>
    </row>
    <row r="79" spans="1:4" s="256" customFormat="1" ht="22.15" customHeight="1">
      <c r="A79" s="255"/>
      <c r="B79" s="257"/>
      <c r="C79" s="260"/>
      <c r="D79" s="196"/>
    </row>
    <row r="80" spans="1:4" s="256" customFormat="1" ht="22.15" customHeight="1">
      <c r="A80" s="255"/>
      <c r="B80" s="257"/>
      <c r="C80" s="260"/>
      <c r="D80" s="196"/>
    </row>
    <row r="81" spans="1:4" s="256" customFormat="1" ht="22.15" customHeight="1">
      <c r="A81" s="255"/>
      <c r="B81" s="257"/>
      <c r="C81" s="260"/>
      <c r="D81" s="196"/>
    </row>
    <row r="82" spans="1:4" s="256" customFormat="1" ht="22.15" customHeight="1">
      <c r="A82" s="255"/>
      <c r="B82" s="257"/>
      <c r="C82" s="255"/>
      <c r="D82" s="188"/>
    </row>
    <row r="83" spans="1:4" s="256" customFormat="1" ht="22.15" customHeight="1">
      <c r="A83" s="255"/>
      <c r="B83" s="257"/>
      <c r="C83" s="255"/>
      <c r="D83" s="188"/>
    </row>
    <row r="84" spans="1:4" s="256" customFormat="1" ht="22.15" customHeight="1">
      <c r="A84" s="255"/>
      <c r="B84" s="257"/>
      <c r="C84" s="264"/>
      <c r="D84" s="199"/>
    </row>
    <row r="85" spans="1:4" s="256" customFormat="1" ht="22.15" customHeight="1">
      <c r="A85" s="255"/>
      <c r="B85" s="257"/>
      <c r="C85" s="260"/>
      <c r="D85" s="196"/>
    </row>
    <row r="86" spans="1:4" s="256" customFormat="1" ht="22.15" customHeight="1">
      <c r="A86" s="255"/>
      <c r="B86" s="257"/>
      <c r="C86" s="260"/>
      <c r="D86" s="196"/>
    </row>
    <row r="87" spans="1:4" s="256" customFormat="1" ht="22.15" customHeight="1">
      <c r="A87" s="255"/>
      <c r="B87" s="257"/>
      <c r="C87" s="260"/>
      <c r="D87" s="196"/>
    </row>
    <row r="88" spans="1:4" s="256" customFormat="1" ht="22.15" customHeight="1">
      <c r="A88" s="255"/>
      <c r="B88" s="257"/>
      <c r="C88" s="260"/>
      <c r="D88" s="196"/>
    </row>
    <row r="89" spans="1:4" s="256" customFormat="1" ht="22.15" customHeight="1">
      <c r="A89" s="255"/>
      <c r="B89" s="257"/>
      <c r="C89" s="260"/>
      <c r="D89" s="196"/>
    </row>
    <row r="90" spans="1:4" s="256" customFormat="1" ht="22.15" customHeight="1">
      <c r="A90" s="255"/>
      <c r="B90" s="257"/>
      <c r="C90" s="260"/>
      <c r="D90" s="196"/>
    </row>
    <row r="91" spans="1:4" s="256" customFormat="1" ht="22.15" customHeight="1">
      <c r="A91" s="255"/>
      <c r="B91" s="257"/>
      <c r="C91" s="260"/>
      <c r="D91" s="196"/>
    </row>
    <row r="92" spans="1:4" s="256" customFormat="1" ht="22.15" customHeight="1">
      <c r="A92" s="255"/>
      <c r="B92" s="257"/>
      <c r="C92" s="260"/>
      <c r="D92" s="196"/>
    </row>
    <row r="93" spans="1:4" s="256" customFormat="1" ht="22.15" customHeight="1">
      <c r="A93" s="255"/>
      <c r="B93" s="257"/>
      <c r="C93" s="260"/>
      <c r="D93" s="196"/>
    </row>
    <row r="94" spans="1:4" s="256" customFormat="1" ht="22.15" customHeight="1">
      <c r="A94" s="255"/>
      <c r="B94" s="257"/>
      <c r="C94" s="260"/>
      <c r="D94" s="196"/>
    </row>
    <row r="95" spans="1:4" s="256" customFormat="1" ht="22.15" customHeight="1">
      <c r="A95" s="255"/>
      <c r="B95" s="257"/>
      <c r="C95" s="260"/>
      <c r="D95" s="196"/>
    </row>
    <row r="96" spans="1:4" s="256" customFormat="1" ht="22.15" customHeight="1">
      <c r="A96" s="255"/>
      <c r="B96" s="257"/>
      <c r="C96" s="260"/>
      <c r="D96" s="196"/>
    </row>
    <row r="97" spans="1:4" s="256" customFormat="1" ht="22.15" customHeight="1">
      <c r="A97" s="255"/>
      <c r="B97" s="257"/>
      <c r="C97" s="260"/>
      <c r="D97" s="196"/>
    </row>
    <row r="98" spans="1:4" s="256" customFormat="1" ht="22.15" customHeight="1">
      <c r="A98" s="255"/>
      <c r="B98" s="257"/>
      <c r="C98" s="260"/>
      <c r="D98" s="196"/>
    </row>
    <row r="99" spans="1:4" s="256" customFormat="1" ht="22.15" customHeight="1">
      <c r="A99" s="255"/>
      <c r="B99" s="257"/>
      <c r="C99" s="260"/>
      <c r="D99" s="196"/>
    </row>
    <row r="100" spans="1:4" s="256" customFormat="1" ht="22.15" customHeight="1">
      <c r="A100" s="255"/>
      <c r="B100" s="257"/>
      <c r="C100" s="260"/>
      <c r="D100" s="196"/>
    </row>
    <row r="101" spans="1:4" s="256" customFormat="1" ht="22.15" customHeight="1">
      <c r="A101" s="255"/>
      <c r="B101" s="257"/>
      <c r="C101" s="260"/>
      <c r="D101" s="196"/>
    </row>
    <row r="102" spans="1:4" s="256" customFormat="1" ht="22.15" customHeight="1">
      <c r="A102" s="255"/>
      <c r="B102" s="257"/>
      <c r="C102" s="255"/>
      <c r="D102" s="188"/>
    </row>
    <row r="103" spans="1:4" s="256" customFormat="1" ht="22.15" customHeight="1">
      <c r="A103" s="255"/>
      <c r="B103" s="257"/>
      <c r="C103" s="263"/>
      <c r="D103" s="194"/>
    </row>
    <row r="104" spans="1:4" s="256" customFormat="1" ht="22.15" customHeight="1">
      <c r="A104" s="255"/>
      <c r="B104" s="257"/>
      <c r="C104" s="262"/>
      <c r="D104" s="194"/>
    </row>
    <row r="105" spans="1:4" s="256" customFormat="1" ht="22.15" customHeight="1">
      <c r="A105" s="255"/>
      <c r="B105" s="257"/>
      <c r="C105" s="260"/>
      <c r="D105" s="196"/>
    </row>
    <row r="106" spans="1:4" s="256" customFormat="1" ht="22.15" customHeight="1">
      <c r="A106" s="255"/>
      <c r="B106" s="257"/>
      <c r="C106" s="260"/>
      <c r="D106" s="196"/>
    </row>
    <row r="107" spans="1:4" s="256" customFormat="1" ht="22.15" customHeight="1">
      <c r="A107" s="255"/>
      <c r="B107" s="257"/>
      <c r="C107" s="260"/>
      <c r="D107" s="196"/>
    </row>
    <row r="108" spans="1:4" s="256" customFormat="1" ht="22.15" customHeight="1">
      <c r="A108" s="255"/>
      <c r="B108" s="257"/>
      <c r="C108" s="260"/>
      <c r="D108" s="196"/>
    </row>
    <row r="109" spans="1:4" s="256" customFormat="1" ht="22.15" customHeight="1">
      <c r="A109" s="255"/>
      <c r="B109" s="257"/>
      <c r="C109" s="260"/>
      <c r="D109" s="196"/>
    </row>
    <row r="110" spans="1:4" s="256" customFormat="1" ht="22.15" customHeight="1">
      <c r="A110" s="255"/>
      <c r="B110" s="257"/>
      <c r="C110" s="260"/>
      <c r="D110" s="196"/>
    </row>
    <row r="111" spans="1:4" s="256" customFormat="1" ht="22.15" customHeight="1">
      <c r="A111" s="255"/>
      <c r="B111" s="257"/>
      <c r="C111" s="260"/>
      <c r="D111" s="196"/>
    </row>
    <row r="112" spans="1:4" s="256" customFormat="1" ht="22.15" customHeight="1">
      <c r="A112" s="255"/>
      <c r="B112" s="257"/>
      <c r="C112" s="260"/>
      <c r="D112" s="196"/>
    </row>
    <row r="113" spans="1:4" s="256" customFormat="1" ht="22.15" customHeight="1">
      <c r="A113" s="255"/>
      <c r="B113" s="257"/>
      <c r="C113" s="260"/>
      <c r="D113" s="196"/>
    </row>
    <row r="114" spans="1:4" s="256" customFormat="1" ht="22.15" customHeight="1">
      <c r="A114" s="255"/>
      <c r="B114" s="257"/>
      <c r="C114" s="260"/>
      <c r="D114" s="196"/>
    </row>
    <row r="115" spans="1:4" s="256" customFormat="1" ht="22.15" customHeight="1">
      <c r="A115" s="255"/>
      <c r="B115" s="257"/>
      <c r="C115" s="260"/>
      <c r="D115" s="196"/>
    </row>
    <row r="116" spans="1:4" s="256" customFormat="1" ht="22.15" customHeight="1">
      <c r="A116" s="255"/>
      <c r="B116" s="257"/>
      <c r="C116" s="260"/>
      <c r="D116" s="196"/>
    </row>
    <row r="117" spans="1:4" s="256" customFormat="1" ht="22.15" customHeight="1">
      <c r="A117" s="255"/>
      <c r="B117" s="257"/>
      <c r="C117" s="260"/>
      <c r="D117" s="196"/>
    </row>
    <row r="118" spans="1:4" s="256" customFormat="1" ht="22.15" customHeight="1">
      <c r="A118" s="255"/>
      <c r="B118" s="257"/>
      <c r="C118" s="260"/>
      <c r="D118" s="196"/>
    </row>
    <row r="119" spans="1:4" s="256" customFormat="1" ht="22.15" customHeight="1">
      <c r="A119" s="255"/>
      <c r="B119" s="257"/>
      <c r="C119" s="260"/>
      <c r="D119" s="196"/>
    </row>
    <row r="120" spans="1:4" s="256" customFormat="1" ht="22.15" customHeight="1">
      <c r="A120" s="255"/>
      <c r="B120" s="257"/>
      <c r="C120" s="260"/>
      <c r="D120" s="196"/>
    </row>
    <row r="121" spans="1:4" s="256" customFormat="1" ht="22.15" customHeight="1">
      <c r="A121" s="255"/>
      <c r="B121" s="257"/>
      <c r="C121" s="260"/>
      <c r="D121" s="196"/>
    </row>
    <row r="122" spans="1:4" s="256" customFormat="1" ht="22.15" customHeight="1">
      <c r="A122" s="255"/>
      <c r="B122" s="257"/>
      <c r="C122" s="260"/>
      <c r="D122" s="196"/>
    </row>
    <row r="123" spans="1:4" s="256" customFormat="1" ht="22.15" customHeight="1">
      <c r="A123" s="255"/>
      <c r="B123" s="257"/>
      <c r="C123" s="260"/>
      <c r="D123" s="196"/>
    </row>
    <row r="124" spans="1:4" s="256" customFormat="1" ht="22.15" customHeight="1">
      <c r="A124" s="255"/>
      <c r="B124" s="257"/>
      <c r="C124" s="260"/>
      <c r="D124" s="196"/>
    </row>
    <row r="125" spans="1:4" s="256" customFormat="1" ht="22.15" customHeight="1">
      <c r="A125" s="255"/>
      <c r="B125" s="257"/>
      <c r="C125" s="260"/>
      <c r="D125" s="196"/>
    </row>
    <row r="126" spans="1:4" s="256" customFormat="1" ht="22.15" customHeight="1">
      <c r="A126" s="255"/>
      <c r="B126" s="257"/>
      <c r="C126" s="260"/>
      <c r="D126" s="196"/>
    </row>
    <row r="127" spans="1:4" s="256" customFormat="1" ht="22.15" customHeight="1">
      <c r="A127" s="255"/>
      <c r="B127" s="257"/>
      <c r="C127" s="260"/>
      <c r="D127" s="196"/>
    </row>
    <row r="128" spans="1:4" s="256" customFormat="1" ht="22.15" customHeight="1">
      <c r="A128" s="255"/>
      <c r="B128" s="257"/>
      <c r="C128" s="263"/>
      <c r="D128" s="194"/>
    </row>
    <row r="129" spans="1:4" s="256" customFormat="1" ht="22.15" customHeight="1">
      <c r="A129" s="255"/>
      <c r="B129" s="257"/>
      <c r="C129" s="263"/>
      <c r="D129" s="194"/>
    </row>
    <row r="130" spans="1:4" s="256" customFormat="1" ht="22.15" customHeight="1">
      <c r="A130" s="255"/>
      <c r="B130" s="257"/>
      <c r="C130" s="262"/>
      <c r="D130" s="194"/>
    </row>
    <row r="131" spans="1:4" s="256" customFormat="1" ht="22.15" customHeight="1">
      <c r="A131" s="255"/>
      <c r="B131" s="257"/>
      <c r="C131" s="260"/>
      <c r="D131" s="196"/>
    </row>
    <row r="132" spans="1:4" s="256" customFormat="1" ht="22.15" customHeight="1">
      <c r="A132" s="255"/>
      <c r="B132" s="257"/>
      <c r="C132" s="260"/>
      <c r="D132" s="196"/>
    </row>
    <row r="133" spans="1:4" s="256" customFormat="1" ht="22.15" customHeight="1">
      <c r="A133" s="255"/>
      <c r="B133" s="257"/>
      <c r="C133" s="263"/>
      <c r="D133" s="194"/>
    </row>
    <row r="134" spans="1:4" s="256" customFormat="1" ht="22.15" customHeight="1">
      <c r="A134" s="255"/>
      <c r="B134" s="257"/>
      <c r="C134" s="263"/>
      <c r="D134" s="194"/>
    </row>
    <row r="135" spans="1:4" s="256" customFormat="1" ht="22.15" customHeight="1">
      <c r="A135" s="255"/>
      <c r="B135" s="257"/>
      <c r="C135" s="262"/>
      <c r="D135" s="194"/>
    </row>
    <row r="136" spans="1:4" s="256" customFormat="1" ht="22.15" customHeight="1">
      <c r="A136" s="255"/>
      <c r="B136" s="257"/>
      <c r="C136" s="260"/>
      <c r="D136" s="196"/>
    </row>
    <row r="137" spans="1:4" s="256" customFormat="1" ht="22.15" customHeight="1">
      <c r="A137" s="255"/>
      <c r="B137" s="257"/>
      <c r="C137" s="260"/>
      <c r="D137" s="196"/>
    </row>
    <row r="138" spans="1:4" s="256" customFormat="1" ht="22.15" customHeight="1">
      <c r="A138" s="255"/>
      <c r="B138" s="257"/>
      <c r="C138" s="260"/>
      <c r="D138" s="196"/>
    </row>
    <row r="139" spans="1:4" s="256" customFormat="1" ht="22.15" customHeight="1">
      <c r="A139" s="255"/>
      <c r="B139" s="257"/>
      <c r="C139" s="260"/>
      <c r="D139" s="196"/>
    </row>
    <row r="140" spans="1:4" s="256" customFormat="1" ht="22.15" customHeight="1">
      <c r="A140" s="255"/>
      <c r="B140" s="257"/>
      <c r="C140" s="260"/>
      <c r="D140" s="196"/>
    </row>
    <row r="141" spans="1:4" s="256" customFormat="1" ht="22.15" customHeight="1">
      <c r="A141" s="255"/>
      <c r="B141" s="257"/>
      <c r="C141" s="263"/>
      <c r="D141" s="194"/>
    </row>
    <row r="142" spans="1:4" s="256" customFormat="1" ht="22.15" customHeight="1">
      <c r="A142" s="255"/>
      <c r="B142" s="257"/>
      <c r="C142" s="262"/>
      <c r="D142" s="194"/>
    </row>
    <row r="143" spans="1:4" s="256" customFormat="1" ht="22.15" customHeight="1">
      <c r="A143" s="255"/>
      <c r="B143" s="257"/>
      <c r="C143" s="260"/>
      <c r="D143" s="196"/>
    </row>
    <row r="144" spans="1:4" s="256" customFormat="1" ht="22.15" customHeight="1">
      <c r="A144" s="255"/>
      <c r="B144" s="257"/>
      <c r="C144" s="260"/>
      <c r="D144" s="196"/>
    </row>
    <row r="145" spans="1:4" s="256" customFormat="1" ht="22.15" customHeight="1">
      <c r="A145" s="255"/>
      <c r="B145" s="257"/>
      <c r="C145" s="260"/>
      <c r="D145" s="196"/>
    </row>
    <row r="146" spans="1:4" s="256" customFormat="1" ht="22.15" customHeight="1">
      <c r="A146" s="255"/>
      <c r="B146" s="257"/>
      <c r="C146" s="260"/>
      <c r="D146" s="196"/>
    </row>
    <row r="147" spans="1:4" s="256" customFormat="1" ht="22.15" customHeight="1">
      <c r="A147" s="255"/>
      <c r="B147" s="257"/>
      <c r="C147" s="260"/>
      <c r="D147" s="196"/>
    </row>
    <row r="148" spans="1:4" s="256" customFormat="1" ht="22.15" customHeight="1">
      <c r="A148" s="255"/>
      <c r="B148" s="257"/>
      <c r="C148" s="260"/>
      <c r="D148" s="196"/>
    </row>
    <row r="149" spans="1:4" s="256" customFormat="1" ht="22.15" customHeight="1">
      <c r="A149" s="255"/>
      <c r="B149" s="257"/>
      <c r="C149" s="260"/>
      <c r="D149" s="196"/>
    </row>
    <row r="150" spans="1:4" s="256" customFormat="1" ht="22.15" customHeight="1">
      <c r="A150" s="255"/>
      <c r="B150" s="257"/>
      <c r="C150" s="255"/>
      <c r="D150" s="188"/>
    </row>
    <row r="151" spans="1:4" s="256" customFormat="1" ht="22.15" customHeight="1">
      <c r="A151" s="255"/>
      <c r="B151" s="257"/>
      <c r="C151" s="259"/>
      <c r="D151" s="191"/>
    </row>
    <row r="152" spans="1:4" s="256" customFormat="1" ht="22.15" customHeight="1">
      <c r="A152" s="255"/>
      <c r="B152" s="257"/>
      <c r="C152" s="255"/>
      <c r="D152" s="188"/>
    </row>
    <row r="153" spans="1:4" s="256" customFormat="1" ht="22.15" customHeight="1">
      <c r="A153" s="255"/>
      <c r="B153" s="257"/>
      <c r="C153" s="255"/>
      <c r="D153" s="188"/>
    </row>
    <row r="154" spans="1:4" s="256" customFormat="1" ht="22.15" customHeight="1">
      <c r="A154" s="255"/>
      <c r="B154" s="257"/>
      <c r="C154" s="259"/>
      <c r="D154" s="191"/>
    </row>
    <row r="155" spans="1:4" s="256" customFormat="1" ht="22.15" customHeight="1">
      <c r="A155" s="255"/>
      <c r="B155" s="257"/>
      <c r="C155" s="260"/>
      <c r="D155" s="188"/>
    </row>
    <row r="156" spans="1:4" s="256" customFormat="1" ht="22.15" customHeight="1">
      <c r="A156" s="255"/>
      <c r="B156" s="257"/>
      <c r="C156" s="260"/>
      <c r="D156" s="188"/>
    </row>
    <row r="157" spans="1:4" s="256" customFormat="1" ht="22.15" customHeight="1">
      <c r="A157" s="255"/>
      <c r="B157" s="257"/>
      <c r="C157" s="255"/>
      <c r="D157" s="188"/>
    </row>
    <row r="158" spans="1:4" s="256" customFormat="1" ht="22.15" customHeight="1">
      <c r="A158" s="255"/>
      <c r="B158" s="257"/>
      <c r="C158" s="261"/>
      <c r="D158" s="191"/>
    </row>
    <row r="159" spans="1:4" s="256" customFormat="1" ht="22.15" customHeight="1">
      <c r="A159" s="255"/>
      <c r="B159" s="257"/>
      <c r="C159" s="260"/>
      <c r="D159" s="188"/>
    </row>
    <row r="160" spans="1:4" s="256" customFormat="1" ht="22.15" customHeight="1">
      <c r="A160" s="255"/>
      <c r="B160" s="257"/>
      <c r="C160" s="260"/>
      <c r="D160" s="188"/>
    </row>
    <row r="161" spans="1:4" s="256" customFormat="1" ht="22.15" customHeight="1">
      <c r="A161" s="255"/>
      <c r="B161" s="257"/>
      <c r="C161" s="260"/>
      <c r="D161" s="188"/>
    </row>
    <row r="162" spans="1:4" s="256" customFormat="1" ht="22.15" customHeight="1">
      <c r="A162" s="255"/>
      <c r="B162" s="257"/>
      <c r="C162" s="261"/>
      <c r="D162" s="191"/>
    </row>
    <row r="163" spans="1:4" s="256" customFormat="1" ht="22.15" customHeight="1">
      <c r="A163" s="255"/>
      <c r="B163" s="257"/>
      <c r="C163" s="260"/>
      <c r="D163" s="188"/>
    </row>
    <row r="164" spans="1:4" s="256" customFormat="1" ht="22.15" customHeight="1">
      <c r="A164" s="255"/>
      <c r="B164" s="257"/>
      <c r="C164" s="260"/>
      <c r="D164" s="188"/>
    </row>
    <row r="165" spans="1:4" s="256" customFormat="1" ht="22.15" customHeight="1">
      <c r="A165" s="255"/>
      <c r="B165" s="257"/>
      <c r="C165" s="259"/>
      <c r="D165" s="191"/>
    </row>
    <row r="166" spans="1:4" s="256" customFormat="1" ht="22.15" customHeight="1">
      <c r="A166" s="255"/>
      <c r="B166" s="257"/>
      <c r="C166" s="255"/>
      <c r="D166" s="188"/>
    </row>
    <row r="167" spans="1:4" s="256" customFormat="1" ht="22.15" customHeight="1">
      <c r="A167" s="255"/>
      <c r="B167" s="257"/>
      <c r="C167" s="255"/>
      <c r="D167" s="188"/>
    </row>
    <row r="168" spans="1:4" s="256" customFormat="1" ht="22.15" customHeight="1">
      <c r="A168" s="255"/>
      <c r="B168" s="257"/>
      <c r="C168" s="261"/>
      <c r="D168" s="191"/>
    </row>
    <row r="169" spans="1:4" s="256" customFormat="1" ht="22.15" customHeight="1">
      <c r="A169" s="255"/>
      <c r="B169" s="257"/>
      <c r="C169" s="260"/>
      <c r="D169" s="188"/>
    </row>
    <row r="170" spans="1:4" s="256" customFormat="1" ht="22.15" customHeight="1">
      <c r="A170" s="255"/>
      <c r="B170" s="257"/>
      <c r="C170" s="260"/>
      <c r="D170" s="188"/>
    </row>
    <row r="171" spans="1:4" s="256" customFormat="1" ht="22.15" customHeight="1">
      <c r="A171" s="255"/>
      <c r="B171" s="257"/>
      <c r="C171" s="261"/>
      <c r="D171" s="191"/>
    </row>
    <row r="172" spans="1:4" s="256" customFormat="1" ht="22.15" customHeight="1">
      <c r="A172" s="255"/>
      <c r="B172" s="257"/>
      <c r="C172" s="260"/>
      <c r="D172" s="188"/>
    </row>
    <row r="173" spans="1:4" s="256" customFormat="1" ht="22.15" customHeight="1">
      <c r="A173" s="255"/>
      <c r="B173" s="257"/>
      <c r="C173" s="260"/>
      <c r="D173" s="188"/>
    </row>
    <row r="174" spans="1:4" s="256" customFormat="1" ht="22.15" customHeight="1">
      <c r="A174" s="255"/>
      <c r="B174" s="257"/>
      <c r="C174" s="260"/>
      <c r="D174" s="188"/>
    </row>
    <row r="175" spans="1:4" s="256" customFormat="1" ht="22.15" customHeight="1">
      <c r="A175" s="255"/>
      <c r="B175" s="257"/>
      <c r="C175" s="260"/>
      <c r="D175" s="188"/>
    </row>
    <row r="176" spans="1:4" s="256" customFormat="1" ht="22.15" customHeight="1">
      <c r="A176" s="255"/>
      <c r="B176" s="257"/>
      <c r="C176" s="259"/>
      <c r="D176" s="191"/>
    </row>
    <row r="177" spans="1:4" s="256" customFormat="1" ht="22.15" customHeight="1">
      <c r="A177" s="255"/>
      <c r="B177" s="257"/>
      <c r="C177" s="255"/>
      <c r="D177" s="188"/>
    </row>
    <row r="178" spans="1:4" s="256" customFormat="1" ht="22.15" customHeight="1">
      <c r="A178" s="255"/>
      <c r="B178" s="257"/>
      <c r="C178" s="255"/>
      <c r="D178" s="188"/>
    </row>
    <row r="179" spans="1:4" s="256" customFormat="1" ht="22.15" customHeight="1">
      <c r="A179" s="255"/>
      <c r="B179" s="257"/>
      <c r="C179" s="255"/>
      <c r="D179" s="188"/>
    </row>
    <row r="180" spans="1:4" s="256" customFormat="1" ht="22.15" customHeight="1">
      <c r="A180" s="255"/>
      <c r="B180" s="257"/>
      <c r="C180" s="259"/>
      <c r="D180" s="191"/>
    </row>
    <row r="181" spans="1:4" s="256" customFormat="1" ht="22.15" customHeight="1">
      <c r="A181" s="255"/>
      <c r="B181" s="257"/>
      <c r="C181" s="255"/>
      <c r="D181" s="188"/>
    </row>
    <row r="182" spans="1:4" s="256" customFormat="1" ht="22.15" customHeight="1">
      <c r="A182" s="255"/>
      <c r="B182" s="257"/>
      <c r="C182" s="255"/>
      <c r="D182" s="188"/>
    </row>
    <row r="183" spans="1:4" s="256" customFormat="1" ht="22.15" customHeight="1">
      <c r="A183" s="255"/>
      <c r="B183" s="257"/>
      <c r="C183" s="259"/>
      <c r="D183" s="191"/>
    </row>
    <row r="184" spans="1:4" s="256" customFormat="1" ht="22.15" customHeight="1">
      <c r="A184" s="255"/>
      <c r="B184" s="257"/>
      <c r="C184" s="255"/>
      <c r="D184" s="188"/>
    </row>
    <row r="185" spans="1:4" s="256" customFormat="1" ht="22.15" customHeight="1">
      <c r="A185" s="255"/>
      <c r="B185" s="257"/>
      <c r="C185" s="255"/>
      <c r="D185" s="188"/>
    </row>
    <row r="186" spans="1:4" s="256" customFormat="1" ht="22.15" customHeight="1">
      <c r="A186" s="255"/>
      <c r="B186" s="257"/>
      <c r="C186" s="259"/>
      <c r="D186" s="191"/>
    </row>
    <row r="187" spans="1:4" s="256" customFormat="1" ht="22.15" customHeight="1">
      <c r="A187" s="255"/>
      <c r="B187" s="257"/>
      <c r="C187" s="255"/>
      <c r="D187" s="188"/>
    </row>
    <row r="188" spans="1:4" s="256" customFormat="1" ht="22.15" customHeight="1">
      <c r="A188" s="255"/>
      <c r="B188" s="257"/>
      <c r="C188" s="255"/>
      <c r="D188" s="188"/>
    </row>
    <row r="189" spans="1:4" s="256" customFormat="1" ht="22.15" customHeight="1">
      <c r="A189" s="255"/>
      <c r="B189" s="257"/>
      <c r="C189" s="255"/>
      <c r="D189" s="188"/>
    </row>
    <row r="190" spans="1:4" s="256" customFormat="1" ht="22.15" customHeight="1">
      <c r="A190" s="255"/>
      <c r="B190" s="257"/>
      <c r="C190" s="259"/>
      <c r="D190" s="191"/>
    </row>
    <row r="191" spans="1:4" s="256" customFormat="1" ht="22.15" customHeight="1">
      <c r="A191" s="255"/>
      <c r="B191" s="257"/>
      <c r="C191" s="255"/>
      <c r="D191" s="188"/>
    </row>
    <row r="192" spans="1:4" s="256" customFormat="1" ht="22.15" customHeight="1">
      <c r="A192" s="255"/>
      <c r="B192" s="257"/>
      <c r="C192" s="255"/>
      <c r="D192" s="188"/>
    </row>
    <row r="193" spans="1:4" s="256" customFormat="1" ht="22.15" customHeight="1">
      <c r="A193" s="255"/>
      <c r="B193" s="257"/>
      <c r="C193" s="259"/>
      <c r="D193" s="191"/>
    </row>
    <row r="194" spans="1:4" s="256" customFormat="1" ht="22.15" customHeight="1">
      <c r="A194" s="255"/>
      <c r="B194" s="257"/>
      <c r="C194" s="255"/>
      <c r="D194" s="188"/>
    </row>
    <row r="195" spans="1:4" s="256" customFormat="1" ht="22.15" customHeight="1">
      <c r="A195" s="255"/>
      <c r="B195" s="257"/>
      <c r="C195" s="255"/>
      <c r="D195" s="188"/>
    </row>
    <row r="196" spans="1:4" s="256" customFormat="1" ht="22.15" customHeight="1">
      <c r="A196" s="255"/>
      <c r="B196" s="257"/>
      <c r="C196" s="255"/>
      <c r="D196" s="188"/>
    </row>
    <row r="197" spans="1:4" s="256" customFormat="1" ht="22.15" customHeight="1">
      <c r="A197" s="255"/>
      <c r="B197" s="257"/>
      <c r="C197" s="255"/>
      <c r="D197" s="188"/>
    </row>
    <row r="198" spans="1:4" s="256" customFormat="1" ht="22.15" customHeight="1">
      <c r="A198" s="255"/>
      <c r="B198" s="257"/>
      <c r="C198" s="259"/>
      <c r="D198" s="191"/>
    </row>
    <row r="199" spans="1:4" s="256" customFormat="1" ht="22.15" customHeight="1">
      <c r="A199" s="255"/>
      <c r="B199" s="257"/>
      <c r="C199" s="255"/>
      <c r="D199" s="188"/>
    </row>
    <row r="200" spans="1:4" s="256" customFormat="1" ht="22.15" customHeight="1">
      <c r="A200" s="255"/>
      <c r="B200" s="257"/>
      <c r="C200" s="255"/>
      <c r="D200" s="188"/>
    </row>
    <row r="201" spans="1:4" s="256" customFormat="1" ht="22.15" customHeight="1">
      <c r="A201" s="255"/>
      <c r="B201" s="257"/>
      <c r="C201" s="259"/>
      <c r="D201" s="191"/>
    </row>
    <row r="202" spans="1:4" s="256" customFormat="1" ht="22.15" customHeight="1">
      <c r="A202" s="255"/>
      <c r="B202" s="257"/>
      <c r="C202" s="255"/>
      <c r="D202" s="188"/>
    </row>
    <row r="203" spans="1:4" s="256" customFormat="1" ht="22.15" customHeight="1">
      <c r="A203" s="255"/>
      <c r="B203" s="257"/>
      <c r="C203" s="255"/>
      <c r="D203" s="188"/>
    </row>
    <row r="204" spans="1:4" s="256" customFormat="1" ht="22.15" customHeight="1">
      <c r="A204" s="255"/>
      <c r="B204" s="257"/>
      <c r="C204" s="260"/>
      <c r="D204" s="188"/>
    </row>
    <row r="205" spans="1:4" s="256" customFormat="1" ht="22.15" customHeight="1">
      <c r="A205" s="255"/>
      <c r="B205" s="257"/>
      <c r="C205" s="261"/>
      <c r="D205" s="191"/>
    </row>
    <row r="206" spans="1:4" s="256" customFormat="1" ht="22.15" customHeight="1">
      <c r="A206" s="255"/>
      <c r="B206" s="257"/>
      <c r="C206" s="260"/>
      <c r="D206" s="188"/>
    </row>
    <row r="207" spans="1:4" s="256" customFormat="1" ht="22.15" customHeight="1">
      <c r="A207" s="255"/>
      <c r="B207" s="257"/>
      <c r="C207" s="260"/>
      <c r="D207" s="188"/>
    </row>
    <row r="208" spans="1:4" s="256" customFormat="1" ht="22.15" customHeight="1">
      <c r="A208" s="255"/>
      <c r="B208" s="257"/>
      <c r="C208" s="261"/>
      <c r="D208" s="191"/>
    </row>
    <row r="209" spans="1:4" s="256" customFormat="1" ht="22.15" customHeight="1">
      <c r="A209" s="255"/>
      <c r="B209" s="257"/>
      <c r="C209" s="260"/>
      <c r="D209" s="188"/>
    </row>
    <row r="210" spans="1:4" s="256" customFormat="1" ht="22.15" customHeight="1">
      <c r="A210" s="255"/>
      <c r="B210" s="257"/>
      <c r="C210" s="260"/>
      <c r="D210" s="188"/>
    </row>
    <row r="211" spans="1:4" s="256" customFormat="1" ht="22.15" customHeight="1">
      <c r="A211" s="255"/>
      <c r="B211" s="257"/>
      <c r="C211" s="258"/>
      <c r="D211" s="194"/>
    </row>
    <row r="212" spans="1:4" s="256" customFormat="1" ht="22.15" customHeight="1">
      <c r="A212" s="255"/>
      <c r="B212" s="257"/>
      <c r="C212" s="258"/>
      <c r="D212" s="194"/>
    </row>
    <row r="213" spans="1:4" s="256" customFormat="1" ht="22.15" customHeight="1">
      <c r="A213" s="255"/>
      <c r="B213" s="257"/>
      <c r="C213" s="258"/>
      <c r="D213" s="194"/>
    </row>
    <row r="214" spans="1:4" s="256" customFormat="1" ht="22.15" customHeight="1">
      <c r="A214" s="255"/>
      <c r="B214" s="257"/>
      <c r="C214" s="258"/>
      <c r="D214" s="194"/>
    </row>
    <row r="215" spans="1:4" s="256" customFormat="1" ht="22.15" customHeight="1">
      <c r="A215" s="255"/>
      <c r="B215" s="257"/>
      <c r="C215" s="260"/>
      <c r="D215" s="188"/>
    </row>
    <row r="216" spans="1:4" s="256" customFormat="1" ht="22.15" customHeight="1">
      <c r="A216" s="255"/>
      <c r="B216" s="257"/>
      <c r="C216" s="259"/>
      <c r="D216" s="191"/>
    </row>
    <row r="217" spans="1:4" s="256" customFormat="1" ht="22.15" customHeight="1">
      <c r="A217" s="255"/>
      <c r="B217" s="257"/>
      <c r="C217" s="255"/>
      <c r="D217" s="188"/>
    </row>
    <row r="218" spans="1:4" s="256" customFormat="1" ht="22.15" customHeight="1">
      <c r="A218" s="255"/>
      <c r="B218" s="257"/>
      <c r="C218" s="258"/>
      <c r="D218" s="189"/>
    </row>
    <row r="219" spans="1:4" ht="22.15" customHeight="1"/>
    <row r="220" spans="1:4" ht="22.15" customHeight="1"/>
    <row r="221" spans="1:4" ht="22.15" customHeight="1"/>
    <row r="222" spans="1:4" ht="22.15" customHeight="1"/>
    <row r="223" spans="1:4" ht="22.15" customHeight="1"/>
    <row r="224" spans="1:4" ht="22.15" customHeight="1"/>
    <row r="225" ht="22.15" customHeight="1"/>
    <row r="226" ht="22.15" customHeight="1"/>
    <row r="227" ht="22.15" customHeight="1"/>
    <row r="228" ht="22.15" customHeight="1"/>
    <row r="229" ht="22.15" customHeight="1"/>
    <row r="230" ht="22.15" customHeight="1"/>
    <row r="231" ht="22.15" customHeight="1"/>
    <row r="232" ht="22.15" customHeight="1"/>
    <row r="233" ht="22.15" customHeight="1"/>
    <row r="234" ht="22.15" customHeight="1"/>
    <row r="235" ht="22.15" customHeight="1"/>
    <row r="236" ht="22.15" customHeight="1"/>
    <row r="237" ht="22.15" customHeight="1"/>
    <row r="238" ht="22.15" customHeight="1"/>
    <row r="239" ht="22.15" customHeight="1"/>
    <row r="240" ht="22.15" customHeight="1"/>
    <row r="241" ht="22.15" customHeight="1"/>
    <row r="242" ht="22.15" customHeight="1"/>
    <row r="243" ht="22.15" customHeight="1"/>
    <row r="244" ht="22.15" customHeight="1"/>
    <row r="245" ht="22.15" customHeight="1"/>
    <row r="246" ht="22.15" customHeight="1"/>
    <row r="247" ht="22.15" customHeight="1"/>
  </sheetData>
  <mergeCells count="34">
    <mergeCell ref="A25:B25"/>
    <mergeCell ref="C25:F25"/>
    <mergeCell ref="G25:I25"/>
    <mergeCell ref="A20:B20"/>
    <mergeCell ref="C20:F20"/>
    <mergeCell ref="G20:I20"/>
    <mergeCell ref="A21:B21"/>
    <mergeCell ref="C21:F21"/>
    <mergeCell ref="G21:I21"/>
    <mergeCell ref="A22:I22"/>
    <mergeCell ref="A23:B23"/>
    <mergeCell ref="C23:F23"/>
    <mergeCell ref="G23:I23"/>
    <mergeCell ref="A24:I24"/>
    <mergeCell ref="A12:B12"/>
    <mergeCell ref="C12:F12"/>
    <mergeCell ref="A18:B18"/>
    <mergeCell ref="C18:F18"/>
    <mergeCell ref="A16:B16"/>
    <mergeCell ref="C16:F16"/>
    <mergeCell ref="A13:I13"/>
    <mergeCell ref="A14:B14"/>
    <mergeCell ref="C14:F14"/>
    <mergeCell ref="A15:I15"/>
    <mergeCell ref="A17:I17"/>
    <mergeCell ref="A10:B10"/>
    <mergeCell ref="C10:F10"/>
    <mergeCell ref="A11:I11"/>
    <mergeCell ref="A9:I9"/>
    <mergeCell ref="A6:B6"/>
    <mergeCell ref="C6:F6"/>
    <mergeCell ref="A7:I7"/>
    <mergeCell ref="A8:B8"/>
    <mergeCell ref="C8:F8"/>
  </mergeCells>
  <pageMargins left="0.55118110236220474" right="0.39370078740157483" top="0.39370078740157483" bottom="0.6692913385826772" header="0.19685039370078741" footer="0.35433070866141736"/>
  <pageSetup paperSize="9" scale="65" fitToHeight="0" orientation="portrait" useFirstPageNumber="1" r:id="rId1"/>
  <headerFooter alignWithMargins="0">
    <oddFooter>&amp;C&amp;P&amp;R&amp;"Century Gothic,tučné kurzíva"&amp;F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2"/>
  <sheetViews>
    <sheetView view="pageBreakPreview" zoomScaleNormal="106" zoomScaleSheetLayoutView="100" workbookViewId="0">
      <selection activeCell="G9" sqref="G9"/>
    </sheetView>
  </sheetViews>
  <sheetFormatPr defaultColWidth="9.140625" defaultRowHeight="13.5"/>
  <cols>
    <col min="1" max="1" width="5.140625" style="186" customWidth="1"/>
    <col min="2" max="2" width="12.7109375" style="186" bestFit="1" customWidth="1"/>
    <col min="3" max="3" width="14" style="186" customWidth="1"/>
    <col min="4" max="4" width="58" style="186" customWidth="1"/>
    <col min="5" max="5" width="5.42578125" style="188" customWidth="1"/>
    <col min="6" max="7" width="10.7109375" style="187" customWidth="1"/>
    <col min="8" max="8" width="16" style="187" bestFit="1" customWidth="1"/>
    <col min="9" max="9" width="10.7109375" style="187" customWidth="1"/>
    <col min="10" max="10" width="11.85546875" style="187" customWidth="1"/>
    <col min="11" max="11" width="9.140625" style="186"/>
    <col min="12" max="12" width="61.7109375" style="186" bestFit="1" customWidth="1"/>
    <col min="13" max="16384" width="9.140625" style="186"/>
  </cols>
  <sheetData>
    <row r="1" spans="1:10" ht="25.15" customHeight="1">
      <c r="A1" s="254" t="s">
        <v>547</v>
      </c>
      <c r="B1" s="253"/>
      <c r="C1" s="253"/>
      <c r="D1" s="253"/>
      <c r="E1" s="253"/>
      <c r="F1" s="252"/>
      <c r="G1" s="252"/>
      <c r="H1" s="252"/>
      <c r="I1" s="252"/>
      <c r="J1" s="252" t="s">
        <v>546</v>
      </c>
    </row>
    <row r="2" spans="1:10" ht="3" customHeight="1">
      <c r="A2" s="251"/>
      <c r="B2" s="250"/>
      <c r="C2" s="250"/>
      <c r="D2" s="250"/>
      <c r="E2" s="250"/>
      <c r="F2" s="249"/>
      <c r="G2" s="249"/>
      <c r="H2" s="249"/>
      <c r="I2" s="249"/>
      <c r="J2" s="249"/>
    </row>
    <row r="3" spans="1:10" ht="25.5" customHeight="1">
      <c r="A3" s="248" t="s">
        <v>545</v>
      </c>
      <c r="D3" s="246"/>
      <c r="E3" s="246"/>
      <c r="F3" s="247"/>
      <c r="G3" s="247"/>
      <c r="H3" s="247"/>
      <c r="I3" s="246"/>
      <c r="J3" s="246"/>
    </row>
    <row r="4" spans="1:10" ht="15" customHeight="1"/>
    <row r="5" spans="1:10" ht="36">
      <c r="A5" s="245" t="s">
        <v>119</v>
      </c>
      <c r="B5" s="244"/>
      <c r="C5" s="242" t="s">
        <v>544</v>
      </c>
      <c r="D5" s="243" t="s">
        <v>121</v>
      </c>
      <c r="E5" s="243" t="s">
        <v>122</v>
      </c>
      <c r="F5" s="242" t="s">
        <v>543</v>
      </c>
      <c r="G5" s="242" t="s">
        <v>542</v>
      </c>
      <c r="H5" s="241" t="s">
        <v>541</v>
      </c>
      <c r="I5" s="242" t="s">
        <v>540</v>
      </c>
      <c r="J5" s="241" t="s">
        <v>539</v>
      </c>
    </row>
    <row r="6" spans="1:10" s="193" customFormat="1" ht="16.5" customHeight="1">
      <c r="A6" s="224" t="s">
        <v>140</v>
      </c>
      <c r="B6" s="224"/>
      <c r="C6" s="223" t="s">
        <v>307</v>
      </c>
      <c r="D6" s="448" t="s">
        <v>538</v>
      </c>
      <c r="E6" s="436"/>
      <c r="F6" s="436"/>
      <c r="G6" s="436"/>
      <c r="H6" s="436"/>
      <c r="I6" s="436"/>
      <c r="J6" s="434"/>
    </row>
    <row r="7" spans="1:10" s="193" customFormat="1" ht="16.5" customHeight="1">
      <c r="A7" s="240"/>
      <c r="B7" s="239"/>
      <c r="C7" s="238"/>
      <c r="D7" s="446" t="s">
        <v>537</v>
      </c>
      <c r="E7" s="436"/>
      <c r="F7" s="436"/>
      <c r="G7" s="436"/>
      <c r="H7" s="436"/>
      <c r="I7" s="436"/>
      <c r="J7" s="434"/>
    </row>
    <row r="8" spans="1:10" s="193" customFormat="1" ht="15" customHeight="1">
      <c r="A8" s="432"/>
      <c r="B8" s="433"/>
      <c r="C8" s="434"/>
      <c r="D8" s="446" t="s">
        <v>536</v>
      </c>
      <c r="E8" s="436"/>
      <c r="F8" s="436"/>
      <c r="G8" s="436"/>
      <c r="H8" s="436"/>
      <c r="I8" s="436"/>
      <c r="J8" s="434"/>
    </row>
    <row r="9" spans="1:10" s="193" customFormat="1" ht="22.5">
      <c r="A9" s="219"/>
      <c r="B9" s="222"/>
      <c r="C9" s="221"/>
      <c r="D9" s="237" t="s">
        <v>535</v>
      </c>
      <c r="E9" s="218" t="s">
        <v>246</v>
      </c>
      <c r="F9" s="235">
        <v>1</v>
      </c>
      <c r="G9" s="235"/>
      <c r="H9" s="220"/>
      <c r="I9" s="235"/>
      <c r="J9" s="220">
        <f>F9*I9</f>
        <v>0</v>
      </c>
    </row>
    <row r="10" spans="1:10" s="193" customFormat="1">
      <c r="A10" s="219"/>
      <c r="B10" s="222"/>
      <c r="C10" s="221"/>
      <c r="D10" s="237" t="s">
        <v>534</v>
      </c>
      <c r="E10" s="218" t="s">
        <v>246</v>
      </c>
      <c r="F10" s="235">
        <v>1</v>
      </c>
      <c r="G10" s="235"/>
      <c r="H10" s="220"/>
      <c r="I10" s="235"/>
      <c r="J10" s="220">
        <f>F10*I10</f>
        <v>0</v>
      </c>
    </row>
    <row r="11" spans="1:10" s="193" customFormat="1">
      <c r="A11" s="432"/>
      <c r="B11" s="433"/>
      <c r="C11" s="434"/>
      <c r="D11" s="446" t="s">
        <v>533</v>
      </c>
      <c r="E11" s="436"/>
      <c r="F11" s="436"/>
      <c r="G11" s="436"/>
      <c r="H11" s="436"/>
      <c r="I11" s="436"/>
      <c r="J11" s="434"/>
    </row>
    <row r="12" spans="1:10" s="193" customFormat="1">
      <c r="A12" s="219"/>
      <c r="B12" s="222"/>
      <c r="C12" s="221"/>
      <c r="D12" s="237" t="s">
        <v>532</v>
      </c>
      <c r="E12" s="218" t="s">
        <v>246</v>
      </c>
      <c r="F12" s="235">
        <v>4</v>
      </c>
      <c r="G12" s="235"/>
      <c r="H12" s="220"/>
      <c r="I12" s="235"/>
      <c r="J12" s="220">
        <f>F12*I12</f>
        <v>0</v>
      </c>
    </row>
    <row r="13" spans="1:10" s="193" customFormat="1">
      <c r="A13" s="219"/>
      <c r="B13" s="222"/>
      <c r="C13" s="221"/>
      <c r="D13" s="237" t="s">
        <v>531</v>
      </c>
      <c r="E13" s="218" t="s">
        <v>246</v>
      </c>
      <c r="F13" s="235">
        <f>F12</f>
        <v>4</v>
      </c>
      <c r="G13" s="235"/>
      <c r="H13" s="220"/>
      <c r="I13" s="235"/>
      <c r="J13" s="220">
        <f>F13*I13</f>
        <v>0</v>
      </c>
    </row>
    <row r="14" spans="1:10" s="193" customFormat="1" ht="138">
      <c r="A14" s="219"/>
      <c r="B14" s="222"/>
      <c r="C14" s="221"/>
      <c r="D14" s="236" t="s">
        <v>530</v>
      </c>
      <c r="E14" s="218" t="s">
        <v>246</v>
      </c>
      <c r="F14" s="235">
        <v>3</v>
      </c>
      <c r="G14" s="235"/>
      <c r="H14" s="220">
        <f>F14*G14</f>
        <v>0</v>
      </c>
      <c r="I14" s="235"/>
      <c r="J14" s="220">
        <f>F14*I14</f>
        <v>0</v>
      </c>
    </row>
    <row r="15" spans="1:10" s="193" customFormat="1">
      <c r="A15" s="219"/>
      <c r="B15" s="222"/>
      <c r="C15" s="221"/>
      <c r="D15" s="236" t="s">
        <v>529</v>
      </c>
      <c r="E15" s="218" t="s">
        <v>246</v>
      </c>
      <c r="F15" s="235">
        <v>3</v>
      </c>
      <c r="G15" s="235"/>
      <c r="H15" s="220">
        <f>F15*G15</f>
        <v>0</v>
      </c>
      <c r="I15" s="235"/>
      <c r="J15" s="220">
        <f>F15*I15</f>
        <v>0</v>
      </c>
    </row>
    <row r="16" spans="1:10" s="193" customFormat="1">
      <c r="A16" s="219"/>
      <c r="B16" s="222"/>
      <c r="C16" s="221"/>
      <c r="D16" s="236" t="s">
        <v>528</v>
      </c>
      <c r="E16" s="218" t="s">
        <v>246</v>
      </c>
      <c r="F16" s="235">
        <v>3</v>
      </c>
      <c r="G16" s="235"/>
      <c r="H16" s="220">
        <f>F16*G16</f>
        <v>0</v>
      </c>
      <c r="I16" s="235"/>
      <c r="J16" s="220">
        <f>F16*I16</f>
        <v>0</v>
      </c>
    </row>
    <row r="17" spans="1:10" s="193" customFormat="1">
      <c r="A17" s="432"/>
      <c r="B17" s="433"/>
      <c r="C17" s="434"/>
      <c r="D17" s="446" t="s">
        <v>527</v>
      </c>
      <c r="E17" s="436"/>
      <c r="F17" s="436"/>
      <c r="G17" s="436"/>
      <c r="H17" s="436"/>
      <c r="I17" s="436"/>
      <c r="J17" s="434"/>
    </row>
    <row r="18" spans="1:10" s="193" customFormat="1" ht="22.5">
      <c r="A18" s="219"/>
      <c r="B18" s="218"/>
      <c r="C18" s="218"/>
      <c r="D18" s="232" t="s">
        <v>526</v>
      </c>
      <c r="E18" s="218" t="s">
        <v>249</v>
      </c>
      <c r="F18" s="220">
        <v>70</v>
      </c>
      <c r="G18" s="220"/>
      <c r="H18" s="220">
        <f>F18*G18</f>
        <v>0</v>
      </c>
      <c r="I18" s="220"/>
      <c r="J18" s="220">
        <f>F18*I18</f>
        <v>0</v>
      </c>
    </row>
    <row r="19" spans="1:10" s="193" customFormat="1">
      <c r="A19" s="219"/>
      <c r="B19" s="218"/>
      <c r="C19" s="218"/>
      <c r="D19" s="232"/>
      <c r="E19" s="218"/>
      <c r="F19" s="220"/>
      <c r="G19" s="220"/>
      <c r="H19" s="220"/>
      <c r="I19" s="220"/>
      <c r="J19" s="220"/>
    </row>
    <row r="20" spans="1:10" s="193" customFormat="1">
      <c r="A20" s="219"/>
      <c r="B20" s="218"/>
      <c r="C20" s="218"/>
      <c r="D20" s="234" t="s">
        <v>525</v>
      </c>
      <c r="E20" s="233" t="s">
        <v>246</v>
      </c>
      <c r="F20" s="220">
        <v>2</v>
      </c>
      <c r="G20" s="220"/>
      <c r="H20" s="220"/>
      <c r="I20" s="220"/>
      <c r="J20" s="220">
        <f>F20*I20</f>
        <v>0</v>
      </c>
    </row>
    <row r="21" spans="1:10" s="193" customFormat="1">
      <c r="A21" s="219"/>
      <c r="B21" s="218"/>
      <c r="C21" s="218"/>
      <c r="D21" s="234" t="s">
        <v>524</v>
      </c>
      <c r="E21" s="233" t="s">
        <v>246</v>
      </c>
      <c r="F21" s="220">
        <v>2</v>
      </c>
      <c r="G21" s="220"/>
      <c r="H21" s="220"/>
      <c r="I21" s="220"/>
      <c r="J21" s="220">
        <f>F21*I21</f>
        <v>0</v>
      </c>
    </row>
    <row r="22" spans="1:10" s="193" customFormat="1">
      <c r="A22" s="219"/>
      <c r="B22" s="218"/>
      <c r="C22" s="218"/>
      <c r="D22" s="234" t="s">
        <v>523</v>
      </c>
      <c r="E22" s="233" t="s">
        <v>246</v>
      </c>
      <c r="F22" s="220">
        <v>1</v>
      </c>
      <c r="G22" s="220"/>
      <c r="H22" s="220"/>
      <c r="I22" s="220"/>
      <c r="J22" s="220">
        <f>F22*I22</f>
        <v>0</v>
      </c>
    </row>
    <row r="23" spans="1:10" s="193" customFormat="1">
      <c r="A23" s="219"/>
      <c r="B23" s="218"/>
      <c r="C23" s="218"/>
      <c r="D23" s="234" t="s">
        <v>522</v>
      </c>
      <c r="E23" s="233" t="s">
        <v>246</v>
      </c>
      <c r="F23" s="220">
        <v>3</v>
      </c>
      <c r="G23" s="220"/>
      <c r="H23" s="220"/>
      <c r="I23" s="220"/>
      <c r="J23" s="220">
        <f>F23*I23</f>
        <v>0</v>
      </c>
    </row>
    <row r="24" spans="1:10" s="193" customFormat="1">
      <c r="A24" s="219"/>
      <c r="B24" s="218"/>
      <c r="C24" s="218"/>
      <c r="D24" s="234" t="s">
        <v>521</v>
      </c>
      <c r="E24" s="233" t="s">
        <v>454</v>
      </c>
      <c r="F24" s="220">
        <v>1</v>
      </c>
      <c r="G24" s="220"/>
      <c r="H24" s="220">
        <f>F24*G24</f>
        <v>0</v>
      </c>
      <c r="I24" s="220"/>
      <c r="J24" s="220"/>
    </row>
    <row r="25" spans="1:10" s="193" customFormat="1">
      <c r="A25" s="219"/>
      <c r="B25" s="218"/>
      <c r="C25" s="218"/>
      <c r="D25" s="234" t="s">
        <v>520</v>
      </c>
      <c r="E25" s="233" t="s">
        <v>246</v>
      </c>
      <c r="F25" s="220">
        <v>3</v>
      </c>
      <c r="G25" s="220"/>
      <c r="H25" s="220"/>
      <c r="I25" s="220"/>
      <c r="J25" s="220">
        <f>F25*I25</f>
        <v>0</v>
      </c>
    </row>
    <row r="26" spans="1:10" s="193" customFormat="1">
      <c r="A26" s="219"/>
      <c r="B26" s="218"/>
      <c r="C26" s="218"/>
      <c r="D26" s="232" t="s">
        <v>519</v>
      </c>
      <c r="E26" s="218" t="s">
        <v>454</v>
      </c>
      <c r="F26" s="220">
        <v>1</v>
      </c>
      <c r="G26" s="220"/>
      <c r="H26" s="220"/>
      <c r="I26" s="220"/>
      <c r="J26" s="220">
        <f>F26*I26</f>
        <v>0</v>
      </c>
    </row>
    <row r="27" spans="1:10" s="193" customFormat="1" ht="16.5" customHeight="1">
      <c r="A27" s="231"/>
      <c r="B27" s="230" t="s">
        <v>452</v>
      </c>
      <c r="C27" s="230"/>
      <c r="D27" s="229" t="str">
        <f>CONCATENATE(C6," ",D6)</f>
        <v>1 Elektrická požární signalizace (EPS)</v>
      </c>
      <c r="E27" s="228"/>
      <c r="F27" s="227"/>
      <c r="G27" s="226"/>
      <c r="H27" s="225">
        <f>SUM(H9:H26)</f>
        <v>0</v>
      </c>
      <c r="I27" s="438">
        <f>SUM(J9:J26)</f>
        <v>0</v>
      </c>
      <c r="J27" s="439"/>
    </row>
    <row r="28" spans="1:10" s="193" customFormat="1">
      <c r="A28" s="224" t="s">
        <v>140</v>
      </c>
      <c r="B28" s="223"/>
      <c r="C28" s="223" t="s">
        <v>518</v>
      </c>
      <c r="D28" s="448" t="s">
        <v>517</v>
      </c>
      <c r="E28" s="436"/>
      <c r="F28" s="436"/>
      <c r="G28" s="436"/>
      <c r="H28" s="436"/>
      <c r="I28" s="436"/>
      <c r="J28" s="434"/>
    </row>
    <row r="29" spans="1:10" s="193" customFormat="1" ht="15" customHeight="1">
      <c r="A29" s="432"/>
      <c r="B29" s="433"/>
      <c r="C29" s="434"/>
      <c r="D29" s="437" t="s">
        <v>516</v>
      </c>
      <c r="E29" s="436"/>
      <c r="F29" s="436"/>
      <c r="G29" s="436"/>
      <c r="H29" s="436"/>
      <c r="I29" s="436"/>
      <c r="J29" s="434"/>
    </row>
    <row r="30" spans="1:10" s="193" customFormat="1">
      <c r="A30" s="219"/>
      <c r="B30" s="222"/>
      <c r="C30" s="222"/>
      <c r="D30" s="221" t="s">
        <v>515</v>
      </c>
      <c r="E30" s="218" t="s">
        <v>246</v>
      </c>
      <c r="F30" s="220">
        <v>6</v>
      </c>
      <c r="G30" s="220"/>
      <c r="H30" s="220"/>
      <c r="I30" s="220"/>
      <c r="J30" s="220">
        <f>F30*I30</f>
        <v>0</v>
      </c>
    </row>
    <row r="31" spans="1:10" s="193" customFormat="1" ht="22.5">
      <c r="A31" s="219"/>
      <c r="B31" s="222"/>
      <c r="C31" s="222"/>
      <c r="D31" s="221" t="s">
        <v>514</v>
      </c>
      <c r="E31" s="218" t="s">
        <v>246</v>
      </c>
      <c r="F31" s="220">
        <v>1</v>
      </c>
      <c r="G31" s="220"/>
      <c r="H31" s="220">
        <f>F31*G31</f>
        <v>0</v>
      </c>
      <c r="I31" s="220"/>
      <c r="J31" s="220">
        <f>F31*I31</f>
        <v>0</v>
      </c>
    </row>
    <row r="32" spans="1:10" s="193" customFormat="1">
      <c r="A32" s="219"/>
      <c r="B32" s="222"/>
      <c r="C32" s="222"/>
      <c r="D32" s="221" t="s">
        <v>513</v>
      </c>
      <c r="E32" s="218" t="s">
        <v>246</v>
      </c>
      <c r="F32" s="220">
        <v>14</v>
      </c>
      <c r="G32" s="220"/>
      <c r="H32" s="220">
        <f>F32*G32</f>
        <v>0</v>
      </c>
      <c r="I32" s="220"/>
      <c r="J32" s="220">
        <f>F32*I32</f>
        <v>0</v>
      </c>
    </row>
    <row r="33" spans="1:10" s="193" customFormat="1">
      <c r="A33" s="219"/>
      <c r="B33" s="218"/>
      <c r="C33" s="218"/>
      <c r="D33" s="221" t="s">
        <v>512</v>
      </c>
      <c r="E33" s="218" t="s">
        <v>246</v>
      </c>
      <c r="F33" s="220">
        <f>2*(2*(F31))+2*(F32)</f>
        <v>32</v>
      </c>
      <c r="G33" s="220"/>
      <c r="H33" s="220">
        <f>F33*G33</f>
        <v>0</v>
      </c>
      <c r="I33" s="220"/>
      <c r="J33" s="220">
        <f>F33*I33</f>
        <v>0</v>
      </c>
    </row>
    <row r="34" spans="1:10" s="193" customFormat="1" ht="13.5" customHeight="1">
      <c r="A34" s="432"/>
      <c r="B34" s="433"/>
      <c r="C34" s="434"/>
      <c r="D34" s="437" t="s">
        <v>511</v>
      </c>
      <c r="E34" s="436"/>
      <c r="F34" s="436"/>
      <c r="G34" s="436"/>
      <c r="H34" s="436"/>
      <c r="I34" s="436"/>
      <c r="J34" s="434"/>
    </row>
    <row r="35" spans="1:10" s="193" customFormat="1">
      <c r="A35" s="219"/>
      <c r="B35" s="218"/>
      <c r="C35" s="217"/>
      <c r="D35" s="216" t="s">
        <v>510</v>
      </c>
      <c r="E35" s="215" t="s">
        <v>246</v>
      </c>
      <c r="F35" s="214">
        <v>1</v>
      </c>
      <c r="G35" s="213"/>
      <c r="H35" s="220"/>
      <c r="I35" s="220"/>
      <c r="J35" s="220">
        <f>F35*I35</f>
        <v>0</v>
      </c>
    </row>
    <row r="36" spans="1:10" s="193" customFormat="1" ht="13.5" customHeight="1">
      <c r="A36" s="219"/>
      <c r="B36" s="218"/>
      <c r="C36" s="218"/>
      <c r="D36" s="232" t="s">
        <v>509</v>
      </c>
      <c r="E36" s="233" t="s">
        <v>246</v>
      </c>
      <c r="F36" s="220">
        <v>16</v>
      </c>
      <c r="G36" s="220"/>
      <c r="H36" s="220">
        <f>F36*G36</f>
        <v>0</v>
      </c>
      <c r="I36" s="220"/>
      <c r="J36" s="220">
        <f>F36*I36</f>
        <v>0</v>
      </c>
    </row>
    <row r="37" spans="1:10" s="193" customFormat="1" ht="22.5">
      <c r="A37" s="299"/>
      <c r="B37" s="298"/>
      <c r="C37" s="297"/>
      <c r="D37" s="296" t="s">
        <v>508</v>
      </c>
      <c r="E37" s="295"/>
      <c r="F37" s="294"/>
      <c r="G37" s="294"/>
      <c r="H37" s="294"/>
      <c r="I37" s="294"/>
      <c r="J37" s="293"/>
    </row>
    <row r="38" spans="1:10" s="193" customFormat="1" ht="13.5" customHeight="1">
      <c r="A38" s="432"/>
      <c r="B38" s="433"/>
      <c r="C38" s="434"/>
      <c r="D38" s="437" t="s">
        <v>483</v>
      </c>
      <c r="E38" s="436"/>
      <c r="F38" s="436"/>
      <c r="G38" s="436"/>
      <c r="H38" s="436"/>
      <c r="I38" s="436"/>
      <c r="J38" s="434"/>
    </row>
    <row r="39" spans="1:10" s="193" customFormat="1" ht="22.5">
      <c r="A39" s="219"/>
      <c r="B39" s="218"/>
      <c r="C39" s="218"/>
      <c r="D39" s="221" t="s">
        <v>507</v>
      </c>
      <c r="E39" s="218" t="s">
        <v>249</v>
      </c>
      <c r="F39" s="220">
        <v>1264</v>
      </c>
      <c r="G39" s="220"/>
      <c r="H39" s="220">
        <f>F39*G39</f>
        <v>0</v>
      </c>
      <c r="I39" s="220"/>
      <c r="J39" s="220">
        <f>F39*I39</f>
        <v>0</v>
      </c>
    </row>
    <row r="40" spans="1:10" s="193" customFormat="1" ht="13.5" customHeight="1">
      <c r="A40" s="219"/>
      <c r="B40" s="218"/>
      <c r="C40" s="218"/>
      <c r="D40" s="232" t="s">
        <v>506</v>
      </c>
      <c r="E40" s="233" t="s">
        <v>246</v>
      </c>
      <c r="F40" s="220">
        <f>F33/2</f>
        <v>16</v>
      </c>
      <c r="G40" s="220"/>
      <c r="H40" s="220"/>
      <c r="I40" s="220"/>
      <c r="J40" s="220">
        <f>F40*I40</f>
        <v>0</v>
      </c>
    </row>
    <row r="41" spans="1:10" s="193" customFormat="1" ht="16.5" customHeight="1">
      <c r="A41" s="231"/>
      <c r="B41" s="230" t="s">
        <v>452</v>
      </c>
      <c r="C41" s="230"/>
      <c r="D41" s="285" t="str">
        <f>CONCATENATE(C28," ",D28)</f>
        <v>2 Universální kabelážní systém, telefon (SK,TEL)</v>
      </c>
      <c r="E41" s="228"/>
      <c r="F41" s="227"/>
      <c r="G41" s="226"/>
      <c r="H41" s="225">
        <f>SUM(H29:H40)</f>
        <v>0</v>
      </c>
      <c r="I41" s="438">
        <f>SUM(J29:J40)</f>
        <v>0</v>
      </c>
      <c r="J41" s="439"/>
    </row>
    <row r="42" spans="1:10" s="193" customFormat="1" ht="16.5" customHeight="1">
      <c r="A42" s="224" t="s">
        <v>140</v>
      </c>
      <c r="B42" s="223"/>
      <c r="C42" s="223" t="s">
        <v>505</v>
      </c>
      <c r="D42" s="448" t="s">
        <v>504</v>
      </c>
      <c r="E42" s="436"/>
      <c r="F42" s="436"/>
      <c r="G42" s="436"/>
      <c r="H42" s="436"/>
      <c r="I42" s="436"/>
      <c r="J42" s="434"/>
    </row>
    <row r="43" spans="1:10" s="193" customFormat="1" ht="16.5" customHeight="1">
      <c r="A43" s="240"/>
      <c r="B43" s="292"/>
      <c r="C43" s="238"/>
      <c r="D43" s="446" t="s">
        <v>503</v>
      </c>
      <c r="E43" s="436"/>
      <c r="F43" s="436"/>
      <c r="G43" s="436"/>
      <c r="H43" s="436"/>
      <c r="I43" s="436"/>
      <c r="J43" s="434"/>
    </row>
    <row r="44" spans="1:10" s="193" customFormat="1" ht="13.5" customHeight="1">
      <c r="A44" s="432"/>
      <c r="B44" s="433"/>
      <c r="C44" s="434"/>
      <c r="D44" s="437" t="s">
        <v>502</v>
      </c>
      <c r="E44" s="436"/>
      <c r="F44" s="436"/>
      <c r="G44" s="436"/>
      <c r="H44" s="436"/>
      <c r="I44" s="436"/>
      <c r="J44" s="434"/>
    </row>
    <row r="45" spans="1:10" s="193" customFormat="1" ht="22.5">
      <c r="A45" s="219"/>
      <c r="B45" s="218"/>
      <c r="C45" s="218"/>
      <c r="D45" s="291" t="s">
        <v>501</v>
      </c>
      <c r="E45" s="218" t="s">
        <v>454</v>
      </c>
      <c r="F45" s="220">
        <v>1</v>
      </c>
      <c r="G45" s="220"/>
      <c r="H45" s="220"/>
      <c r="I45" s="220"/>
      <c r="J45" s="220">
        <f>F45*I45</f>
        <v>0</v>
      </c>
    </row>
    <row r="46" spans="1:10" s="193" customFormat="1" ht="13.5" customHeight="1">
      <c r="A46" s="432"/>
      <c r="B46" s="433"/>
      <c r="C46" s="434"/>
      <c r="D46" s="437" t="s">
        <v>500</v>
      </c>
      <c r="E46" s="436"/>
      <c r="F46" s="436"/>
      <c r="G46" s="436"/>
      <c r="H46" s="436"/>
      <c r="I46" s="436"/>
      <c r="J46" s="434"/>
    </row>
    <row r="47" spans="1:10" s="193" customFormat="1">
      <c r="A47" s="219"/>
      <c r="B47" s="222"/>
      <c r="C47" s="222"/>
      <c r="D47" s="221" t="s">
        <v>499</v>
      </c>
      <c r="E47" s="218" t="s">
        <v>246</v>
      </c>
      <c r="F47" s="220">
        <v>4</v>
      </c>
      <c r="G47" s="220"/>
      <c r="H47" s="220"/>
      <c r="I47" s="235"/>
      <c r="J47" s="220">
        <f>F47*I47</f>
        <v>0</v>
      </c>
    </row>
    <row r="48" spans="1:10" s="193" customFormat="1">
      <c r="A48" s="219"/>
      <c r="B48" s="222"/>
      <c r="C48" s="222"/>
      <c r="D48" s="221" t="s">
        <v>498</v>
      </c>
      <c r="E48" s="218" t="s">
        <v>246</v>
      </c>
      <c r="F48" s="220">
        <v>2</v>
      </c>
      <c r="G48" s="220"/>
      <c r="H48" s="220"/>
      <c r="I48" s="235"/>
      <c r="J48" s="220">
        <f>F48*I48</f>
        <v>0</v>
      </c>
    </row>
    <row r="49" spans="1:10" s="193" customFormat="1" ht="30.75">
      <c r="A49" s="219"/>
      <c r="B49" s="222"/>
      <c r="C49" s="222"/>
      <c r="D49" s="221" t="s">
        <v>497</v>
      </c>
      <c r="E49" s="218" t="s">
        <v>246</v>
      </c>
      <c r="F49" s="220">
        <v>1</v>
      </c>
      <c r="G49" s="220"/>
      <c r="H49" s="220">
        <f>F49*G49</f>
        <v>0</v>
      </c>
      <c r="I49" s="235"/>
      <c r="J49" s="220">
        <f>F49*I49</f>
        <v>0</v>
      </c>
    </row>
    <row r="50" spans="1:10" s="193" customFormat="1" ht="69.75">
      <c r="A50" s="219"/>
      <c r="B50" s="222"/>
      <c r="C50" s="222"/>
      <c r="D50" s="221" t="s">
        <v>496</v>
      </c>
      <c r="E50" s="218" t="s">
        <v>246</v>
      </c>
      <c r="F50" s="220">
        <v>2</v>
      </c>
      <c r="G50" s="220"/>
      <c r="H50" s="220">
        <f>F50*G50</f>
        <v>0</v>
      </c>
      <c r="I50" s="235"/>
      <c r="J50" s="220">
        <f>F50*I50</f>
        <v>0</v>
      </c>
    </row>
    <row r="51" spans="1:10" s="193" customFormat="1" ht="13.5" customHeight="1">
      <c r="A51" s="432"/>
      <c r="B51" s="433"/>
      <c r="C51" s="434"/>
      <c r="D51" s="437" t="s">
        <v>483</v>
      </c>
      <c r="E51" s="436"/>
      <c r="F51" s="436"/>
      <c r="G51" s="436"/>
      <c r="H51" s="436"/>
      <c r="I51" s="436"/>
      <c r="J51" s="434"/>
    </row>
    <row r="52" spans="1:10" s="193" customFormat="1">
      <c r="A52" s="219"/>
      <c r="B52" s="218"/>
      <c r="C52" s="218"/>
      <c r="D52" s="221" t="s">
        <v>482</v>
      </c>
      <c r="E52" s="218" t="s">
        <v>249</v>
      </c>
      <c r="F52" s="220">
        <v>30</v>
      </c>
      <c r="G52" s="220"/>
      <c r="H52" s="220">
        <f>F52*G52</f>
        <v>0</v>
      </c>
      <c r="I52" s="220"/>
      <c r="J52" s="220">
        <f>F52*I52</f>
        <v>0</v>
      </c>
    </row>
    <row r="53" spans="1:10" s="193" customFormat="1">
      <c r="A53" s="219"/>
      <c r="B53" s="218"/>
      <c r="C53" s="218"/>
      <c r="D53" s="221" t="s">
        <v>495</v>
      </c>
      <c r="E53" s="218" t="s">
        <v>249</v>
      </c>
      <c r="F53" s="220">
        <v>150</v>
      </c>
      <c r="G53" s="220"/>
      <c r="H53" s="220">
        <f>F53*G53</f>
        <v>0</v>
      </c>
      <c r="I53" s="220"/>
      <c r="J53" s="220">
        <f>F53*I53</f>
        <v>0</v>
      </c>
    </row>
    <row r="54" spans="1:10" s="193" customFormat="1">
      <c r="A54" s="219"/>
      <c r="B54" s="218"/>
      <c r="C54" s="218"/>
      <c r="D54" s="290" t="s">
        <v>494</v>
      </c>
      <c r="E54" s="218" t="s">
        <v>249</v>
      </c>
      <c r="F54" s="220">
        <v>30</v>
      </c>
      <c r="G54" s="220"/>
      <c r="H54" s="220">
        <f>F54*G54</f>
        <v>0</v>
      </c>
      <c r="I54" s="220"/>
      <c r="J54" s="220">
        <f>F54*I54</f>
        <v>0</v>
      </c>
    </row>
    <row r="55" spans="1:10" s="193" customFormat="1">
      <c r="A55" s="219"/>
      <c r="B55" s="218"/>
      <c r="C55" s="218"/>
      <c r="D55" s="290"/>
      <c r="E55" s="218"/>
      <c r="F55" s="220"/>
      <c r="G55" s="220"/>
      <c r="H55" s="220"/>
      <c r="I55" s="220"/>
      <c r="J55" s="220"/>
    </row>
    <row r="56" spans="1:10" s="193" customFormat="1">
      <c r="A56" s="219"/>
      <c r="B56" s="218"/>
      <c r="C56" s="218"/>
      <c r="D56" s="232" t="s">
        <v>493</v>
      </c>
      <c r="E56" s="218" t="s">
        <v>454</v>
      </c>
      <c r="F56" s="220">
        <v>1</v>
      </c>
      <c r="G56" s="220"/>
      <c r="H56" s="220"/>
      <c r="I56" s="220"/>
      <c r="J56" s="220">
        <f>F56*I56</f>
        <v>0</v>
      </c>
    </row>
    <row r="57" spans="1:10" s="193" customFormat="1" ht="16.5" customHeight="1">
      <c r="A57" s="231"/>
      <c r="B57" s="230"/>
      <c r="C57" s="230" t="s">
        <v>452</v>
      </c>
      <c r="D57" s="285" t="str">
        <f>CONCATENATE(C42," ",D42)</f>
        <v>3 Poplachový zabezpečovací a tísňový systém (PZTS)</v>
      </c>
      <c r="E57" s="228"/>
      <c r="F57" s="227"/>
      <c r="G57" s="226"/>
      <c r="H57" s="225">
        <f>SUM(H45:H56)</f>
        <v>0</v>
      </c>
      <c r="I57" s="438">
        <f>SUM(J45:J56)</f>
        <v>0</v>
      </c>
      <c r="J57" s="439"/>
    </row>
    <row r="58" spans="1:10" s="193" customFormat="1" ht="16.5" customHeight="1">
      <c r="A58" s="224" t="s">
        <v>140</v>
      </c>
      <c r="B58" s="223"/>
      <c r="C58" s="223" t="s">
        <v>379</v>
      </c>
      <c r="D58" s="448" t="s">
        <v>492</v>
      </c>
      <c r="E58" s="436"/>
      <c r="F58" s="436"/>
      <c r="G58" s="436"/>
      <c r="H58" s="436"/>
      <c r="I58" s="436"/>
      <c r="J58" s="434"/>
    </row>
    <row r="59" spans="1:10" s="193" customFormat="1">
      <c r="A59" s="432"/>
      <c r="B59" s="433"/>
      <c r="C59" s="434"/>
      <c r="D59" s="437" t="s">
        <v>491</v>
      </c>
      <c r="E59" s="436"/>
      <c r="F59" s="436"/>
      <c r="G59" s="436"/>
      <c r="H59" s="436"/>
      <c r="I59" s="436"/>
      <c r="J59" s="434"/>
    </row>
    <row r="60" spans="1:10" s="193" customFormat="1" ht="22.5">
      <c r="A60" s="219"/>
      <c r="B60" s="222"/>
      <c r="C60" s="218" t="s">
        <v>490</v>
      </c>
      <c r="D60" s="290" t="s">
        <v>489</v>
      </c>
      <c r="E60" s="218" t="s">
        <v>246</v>
      </c>
      <c r="F60" s="220">
        <v>1</v>
      </c>
      <c r="G60" s="220"/>
      <c r="H60" s="220">
        <f>F60*G60</f>
        <v>0</v>
      </c>
      <c r="I60" s="220"/>
      <c r="J60" s="220">
        <f>F60*I60</f>
        <v>0</v>
      </c>
    </row>
    <row r="61" spans="1:10" s="193" customFormat="1" ht="22.5">
      <c r="A61" s="219"/>
      <c r="B61" s="222"/>
      <c r="C61" s="218" t="s">
        <v>488</v>
      </c>
      <c r="D61" s="290" t="s">
        <v>487</v>
      </c>
      <c r="E61" s="218" t="s">
        <v>246</v>
      </c>
      <c r="F61" s="220">
        <v>1</v>
      </c>
      <c r="G61" s="220"/>
      <c r="H61" s="220">
        <f>F61*G61</f>
        <v>0</v>
      </c>
      <c r="I61" s="220"/>
      <c r="J61" s="220">
        <f>F61*I61</f>
        <v>0</v>
      </c>
    </row>
    <row r="62" spans="1:10" s="193" customFormat="1" ht="123.75">
      <c r="A62" s="219"/>
      <c r="B62" s="222"/>
      <c r="C62" s="218"/>
      <c r="D62" s="290" t="s">
        <v>486</v>
      </c>
      <c r="E62" s="218" t="s">
        <v>246</v>
      </c>
      <c r="F62" s="220">
        <v>1</v>
      </c>
      <c r="G62" s="220"/>
      <c r="H62" s="220">
        <f>F62*G62</f>
        <v>0</v>
      </c>
      <c r="I62" s="220"/>
      <c r="J62" s="220">
        <f>F62*I62</f>
        <v>0</v>
      </c>
    </row>
    <row r="63" spans="1:10" s="193" customFormat="1">
      <c r="A63" s="219"/>
      <c r="B63" s="218"/>
      <c r="C63" s="218"/>
      <c r="D63" s="290" t="s">
        <v>485</v>
      </c>
      <c r="E63" s="218" t="s">
        <v>246</v>
      </c>
      <c r="F63" s="220">
        <v>1</v>
      </c>
      <c r="G63" s="220"/>
      <c r="H63" s="220">
        <f>F63*G63</f>
        <v>0</v>
      </c>
      <c r="I63" s="220"/>
      <c r="J63" s="220">
        <f>F63*I63</f>
        <v>0</v>
      </c>
    </row>
    <row r="64" spans="1:10" s="193" customFormat="1">
      <c r="A64" s="219"/>
      <c r="B64" s="218"/>
      <c r="C64" s="218"/>
      <c r="D64" s="290" t="s">
        <v>484</v>
      </c>
      <c r="E64" s="218" t="s">
        <v>246</v>
      </c>
      <c r="F64" s="220">
        <v>1</v>
      </c>
      <c r="G64" s="220"/>
      <c r="H64" s="220">
        <f>F64*G64</f>
        <v>0</v>
      </c>
      <c r="I64" s="220"/>
      <c r="J64" s="220">
        <f>F64*I64</f>
        <v>0</v>
      </c>
    </row>
    <row r="65" spans="1:10" s="193" customFormat="1">
      <c r="A65" s="432"/>
      <c r="B65" s="433"/>
      <c r="C65" s="434"/>
      <c r="D65" s="437" t="s">
        <v>483</v>
      </c>
      <c r="E65" s="436"/>
      <c r="F65" s="436"/>
      <c r="G65" s="436"/>
      <c r="H65" s="436"/>
      <c r="I65" s="436"/>
      <c r="J65" s="434"/>
    </row>
    <row r="66" spans="1:10" s="193" customFormat="1">
      <c r="A66" s="219"/>
      <c r="B66" s="218"/>
      <c r="C66" s="218"/>
      <c r="D66" s="221" t="s">
        <v>482</v>
      </c>
      <c r="E66" s="218" t="s">
        <v>249</v>
      </c>
      <c r="F66" s="220">
        <v>10</v>
      </c>
      <c r="G66" s="220"/>
      <c r="H66" s="220">
        <f>F66*G66</f>
        <v>0</v>
      </c>
      <c r="I66" s="220"/>
      <c r="J66" s="220">
        <f>F66*I66</f>
        <v>0</v>
      </c>
    </row>
    <row r="67" spans="1:10" s="193" customFormat="1">
      <c r="A67" s="219"/>
      <c r="B67" s="218"/>
      <c r="C67" s="218"/>
      <c r="D67" s="221" t="s">
        <v>481</v>
      </c>
      <c r="E67" s="218" t="s">
        <v>249</v>
      </c>
      <c r="F67" s="220">
        <v>10</v>
      </c>
      <c r="G67" s="220"/>
      <c r="H67" s="220">
        <f>F67*G67</f>
        <v>0</v>
      </c>
      <c r="I67" s="220"/>
      <c r="J67" s="220">
        <f>F67*I67</f>
        <v>0</v>
      </c>
    </row>
    <row r="68" spans="1:10" s="193" customFormat="1">
      <c r="A68" s="219"/>
      <c r="B68" s="218"/>
      <c r="C68" s="218"/>
      <c r="D68" s="447" t="s">
        <v>480</v>
      </c>
      <c r="E68" s="436"/>
      <c r="F68" s="436"/>
      <c r="G68" s="436"/>
      <c r="H68" s="436"/>
      <c r="I68" s="436"/>
      <c r="J68" s="434"/>
    </row>
    <row r="69" spans="1:10" s="193" customFormat="1" ht="16.5" customHeight="1">
      <c r="A69" s="231"/>
      <c r="B69" s="230"/>
      <c r="C69" s="230" t="s">
        <v>452</v>
      </c>
      <c r="D69" s="285" t="str">
        <f>CONCATENATE(C58," ",D58)</f>
        <v>4 Elektronická kontrola vstupu - přístupový systém (EKV)</v>
      </c>
      <c r="E69" s="228"/>
      <c r="F69" s="227"/>
      <c r="G69" s="226"/>
      <c r="H69" s="225">
        <f>SUM(H60:H68)</f>
        <v>0</v>
      </c>
      <c r="I69" s="438">
        <f>SUM(J60:J68)</f>
        <v>0</v>
      </c>
      <c r="J69" s="439"/>
    </row>
    <row r="70" spans="1:10" s="193" customFormat="1" ht="16.5" customHeight="1">
      <c r="A70" s="224" t="s">
        <v>140</v>
      </c>
      <c r="B70" s="223"/>
      <c r="C70" s="223" t="s">
        <v>479</v>
      </c>
      <c r="D70" s="448" t="s">
        <v>478</v>
      </c>
      <c r="E70" s="436"/>
      <c r="F70" s="436"/>
      <c r="G70" s="436"/>
      <c r="H70" s="436"/>
      <c r="I70" s="436"/>
      <c r="J70" s="434"/>
    </row>
    <row r="71" spans="1:10" s="193" customFormat="1">
      <c r="A71" s="432"/>
      <c r="B71" s="433"/>
      <c r="C71" s="434"/>
      <c r="D71" s="435" t="s">
        <v>477</v>
      </c>
      <c r="E71" s="436"/>
      <c r="F71" s="436"/>
      <c r="G71" s="436"/>
      <c r="H71" s="436"/>
      <c r="I71" s="436"/>
      <c r="J71" s="434"/>
    </row>
    <row r="72" spans="1:10" s="193" customFormat="1">
      <c r="A72" s="219"/>
      <c r="B72" s="218"/>
      <c r="C72" s="218"/>
      <c r="D72" s="289" t="s">
        <v>476</v>
      </c>
      <c r="E72" s="219" t="s">
        <v>246</v>
      </c>
      <c r="F72" s="220">
        <v>140</v>
      </c>
      <c r="G72" s="220"/>
      <c r="H72" s="220">
        <f>F72*G72</f>
        <v>0</v>
      </c>
      <c r="I72" s="220"/>
      <c r="J72" s="220">
        <f>F72*I72</f>
        <v>0</v>
      </c>
    </row>
    <row r="73" spans="1:10" s="193" customFormat="1">
      <c r="A73" s="432"/>
      <c r="B73" s="433"/>
      <c r="C73" s="434"/>
      <c r="D73" s="435" t="s">
        <v>475</v>
      </c>
      <c r="E73" s="436"/>
      <c r="F73" s="436"/>
      <c r="G73" s="436"/>
      <c r="H73" s="436"/>
      <c r="I73" s="436"/>
      <c r="J73" s="434"/>
    </row>
    <row r="74" spans="1:10" s="193" customFormat="1">
      <c r="A74" s="219"/>
      <c r="B74" s="218"/>
      <c r="C74" s="218"/>
      <c r="D74" s="289" t="s">
        <v>474</v>
      </c>
      <c r="E74" s="219" t="s">
        <v>249</v>
      </c>
      <c r="F74" s="220">
        <v>20</v>
      </c>
      <c r="G74" s="220"/>
      <c r="H74" s="220">
        <f>F74*G74</f>
        <v>0</v>
      </c>
      <c r="I74" s="220"/>
      <c r="J74" s="220">
        <f>F74*I74</f>
        <v>0</v>
      </c>
    </row>
    <row r="75" spans="1:10" s="193" customFormat="1">
      <c r="A75" s="219"/>
      <c r="B75" s="218"/>
      <c r="C75" s="218"/>
      <c r="D75" s="289" t="s">
        <v>473</v>
      </c>
      <c r="E75" s="219" t="s">
        <v>249</v>
      </c>
      <c r="F75" s="220">
        <v>20</v>
      </c>
      <c r="G75" s="220"/>
      <c r="H75" s="220">
        <f>F75*G75</f>
        <v>0</v>
      </c>
      <c r="I75" s="220"/>
      <c r="J75" s="220">
        <f>F75*I75</f>
        <v>0</v>
      </c>
    </row>
    <row r="76" spans="1:10" s="193" customFormat="1">
      <c r="A76" s="219"/>
      <c r="B76" s="218"/>
      <c r="C76" s="218"/>
      <c r="D76" s="289" t="s">
        <v>472</v>
      </c>
      <c r="E76" s="219" t="s">
        <v>249</v>
      </c>
      <c r="F76" s="220">
        <v>18</v>
      </c>
      <c r="G76" s="220"/>
      <c r="H76" s="220"/>
      <c r="I76" s="220"/>
      <c r="J76" s="220">
        <f>F76*I76</f>
        <v>0</v>
      </c>
    </row>
    <row r="77" spans="1:10" s="193" customFormat="1">
      <c r="A77" s="219"/>
      <c r="B77" s="218"/>
      <c r="C77" s="218"/>
      <c r="D77" s="289" t="s">
        <v>471</v>
      </c>
      <c r="E77" s="219" t="s">
        <v>246</v>
      </c>
      <c r="F77" s="220">
        <v>80</v>
      </c>
      <c r="G77" s="220"/>
      <c r="H77" s="220">
        <f>F77*G77</f>
        <v>0</v>
      </c>
      <c r="I77" s="220"/>
      <c r="J77" s="220">
        <f>F77*I77</f>
        <v>0</v>
      </c>
    </row>
    <row r="78" spans="1:10" s="193" customFormat="1" ht="32.25" customHeight="1">
      <c r="A78" s="219"/>
      <c r="B78" s="218"/>
      <c r="C78" s="218"/>
      <c r="D78" s="289" t="s">
        <v>470</v>
      </c>
      <c r="E78" s="219" t="s">
        <v>454</v>
      </c>
      <c r="F78" s="220">
        <v>1</v>
      </c>
      <c r="G78" s="220"/>
      <c r="H78" s="220">
        <f>F78*G78</f>
        <v>0</v>
      </c>
      <c r="I78" s="220"/>
      <c r="J78" s="220">
        <f>F78*I78</f>
        <v>0</v>
      </c>
    </row>
    <row r="79" spans="1:10" s="193" customFormat="1">
      <c r="A79" s="219"/>
      <c r="B79" s="218"/>
      <c r="C79" s="218"/>
      <c r="D79" s="289" t="s">
        <v>469</v>
      </c>
      <c r="E79" s="219" t="s">
        <v>454</v>
      </c>
      <c r="F79" s="220">
        <v>1</v>
      </c>
      <c r="G79" s="220"/>
      <c r="H79" s="220">
        <f>F79*G79</f>
        <v>0</v>
      </c>
      <c r="I79" s="220"/>
      <c r="J79" s="220"/>
    </row>
    <row r="80" spans="1:10" s="193" customFormat="1" ht="16.5" customHeight="1">
      <c r="A80" s="231"/>
      <c r="B80" s="230"/>
      <c r="C80" s="230" t="s">
        <v>452</v>
      </c>
      <c r="D80" s="229" t="str">
        <f>CONCATENATE(C70," ",D70)</f>
        <v>5 Společné trasy</v>
      </c>
      <c r="E80" s="228"/>
      <c r="F80" s="227"/>
      <c r="G80" s="226"/>
      <c r="H80" s="225">
        <f>SUM(H72:H79)</f>
        <v>0</v>
      </c>
      <c r="I80" s="438">
        <f>SUM(J72:J79)</f>
        <v>0</v>
      </c>
      <c r="J80" s="439"/>
    </row>
    <row r="81" spans="1:10" s="193" customFormat="1" ht="16.5" customHeight="1">
      <c r="A81" s="224" t="s">
        <v>140</v>
      </c>
      <c r="B81" s="223"/>
      <c r="C81" s="223" t="s">
        <v>468</v>
      </c>
      <c r="D81" s="448" t="s">
        <v>238</v>
      </c>
      <c r="E81" s="436"/>
      <c r="F81" s="436"/>
      <c r="G81" s="436"/>
      <c r="H81" s="436"/>
      <c r="I81" s="436"/>
      <c r="J81" s="434"/>
    </row>
    <row r="82" spans="1:10" s="193" customFormat="1">
      <c r="A82" s="219"/>
      <c r="B82" s="218"/>
      <c r="C82" s="218"/>
      <c r="D82" s="232" t="s">
        <v>467</v>
      </c>
      <c r="E82" s="219" t="s">
        <v>465</v>
      </c>
      <c r="F82" s="220">
        <v>8</v>
      </c>
      <c r="G82" s="220"/>
      <c r="H82" s="220"/>
      <c r="I82" s="220"/>
      <c r="J82" s="220">
        <f t="shared" ref="J82:J91" si="0">F82*I82</f>
        <v>0</v>
      </c>
    </row>
    <row r="83" spans="1:10" s="193" customFormat="1" ht="22.5">
      <c r="A83" s="219"/>
      <c r="B83" s="218"/>
      <c r="C83" s="218"/>
      <c r="D83" s="232" t="s">
        <v>466</v>
      </c>
      <c r="E83" s="219" t="s">
        <v>465</v>
      </c>
      <c r="F83" s="220">
        <v>8</v>
      </c>
      <c r="G83" s="220"/>
      <c r="H83" s="220"/>
      <c r="I83" s="220"/>
      <c r="J83" s="220">
        <f t="shared" si="0"/>
        <v>0</v>
      </c>
    </row>
    <row r="84" spans="1:10" s="193" customFormat="1">
      <c r="A84" s="219"/>
      <c r="B84" s="218"/>
      <c r="C84" s="218"/>
      <c r="D84" s="232" t="s">
        <v>464</v>
      </c>
      <c r="E84" s="219" t="s">
        <v>454</v>
      </c>
      <c r="F84" s="220">
        <v>1</v>
      </c>
      <c r="G84" s="220"/>
      <c r="H84" s="220"/>
      <c r="I84" s="220"/>
      <c r="J84" s="220">
        <f t="shared" si="0"/>
        <v>0</v>
      </c>
    </row>
    <row r="85" spans="1:10" s="193" customFormat="1">
      <c r="A85" s="219"/>
      <c r="B85" s="218"/>
      <c r="C85" s="218"/>
      <c r="D85" s="232" t="s">
        <v>463</v>
      </c>
      <c r="E85" s="219" t="s">
        <v>454</v>
      </c>
      <c r="F85" s="220">
        <v>1</v>
      </c>
      <c r="G85" s="220"/>
      <c r="H85" s="220"/>
      <c r="I85" s="220"/>
      <c r="J85" s="220">
        <f t="shared" si="0"/>
        <v>0</v>
      </c>
    </row>
    <row r="86" spans="1:10" s="193" customFormat="1">
      <c r="A86" s="219"/>
      <c r="B86" s="218"/>
      <c r="C86" s="218"/>
      <c r="D86" s="232" t="s">
        <v>462</v>
      </c>
      <c r="E86" s="219" t="s">
        <v>454</v>
      </c>
      <c r="F86" s="220">
        <v>1</v>
      </c>
      <c r="G86" s="220"/>
      <c r="H86" s="220"/>
      <c r="I86" s="220"/>
      <c r="J86" s="220">
        <f t="shared" si="0"/>
        <v>0</v>
      </c>
    </row>
    <row r="87" spans="1:10" s="193" customFormat="1" ht="56.25">
      <c r="A87" s="219"/>
      <c r="B87" s="218"/>
      <c r="C87" s="218"/>
      <c r="D87" s="232" t="s">
        <v>461</v>
      </c>
      <c r="E87" s="218" t="s">
        <v>454</v>
      </c>
      <c r="F87" s="220">
        <v>1</v>
      </c>
      <c r="G87" s="220"/>
      <c r="H87" s="220"/>
      <c r="I87" s="220"/>
      <c r="J87" s="220">
        <f t="shared" si="0"/>
        <v>0</v>
      </c>
    </row>
    <row r="88" spans="1:10" s="193" customFormat="1" ht="56.25">
      <c r="A88" s="219"/>
      <c r="B88" s="218"/>
      <c r="C88" s="218"/>
      <c r="D88" s="232" t="s">
        <v>460</v>
      </c>
      <c r="E88" s="218" t="s">
        <v>454</v>
      </c>
      <c r="F88" s="220">
        <v>1</v>
      </c>
      <c r="G88" s="220"/>
      <c r="H88" s="220"/>
      <c r="I88" s="220"/>
      <c r="J88" s="220">
        <f t="shared" si="0"/>
        <v>0</v>
      </c>
    </row>
    <row r="89" spans="1:10" s="193" customFormat="1" ht="45">
      <c r="A89" s="219"/>
      <c r="B89" s="218"/>
      <c r="C89" s="218"/>
      <c r="D89" s="232" t="s">
        <v>459</v>
      </c>
      <c r="E89" s="218" t="s">
        <v>454</v>
      </c>
      <c r="F89" s="220">
        <v>1</v>
      </c>
      <c r="G89" s="220"/>
      <c r="H89" s="220"/>
      <c r="I89" s="220"/>
      <c r="J89" s="220">
        <f t="shared" si="0"/>
        <v>0</v>
      </c>
    </row>
    <row r="90" spans="1:10" s="193" customFormat="1" ht="45">
      <c r="A90" s="219"/>
      <c r="B90" s="218"/>
      <c r="C90" s="218"/>
      <c r="D90" s="232" t="s">
        <v>458</v>
      </c>
      <c r="E90" s="218" t="s">
        <v>454</v>
      </c>
      <c r="F90" s="220">
        <v>1</v>
      </c>
      <c r="G90" s="220"/>
      <c r="H90" s="220"/>
      <c r="I90" s="220"/>
      <c r="J90" s="220">
        <f t="shared" si="0"/>
        <v>0</v>
      </c>
    </row>
    <row r="91" spans="1:10" s="193" customFormat="1" ht="33.75">
      <c r="A91" s="219"/>
      <c r="B91" s="218"/>
      <c r="C91" s="218"/>
      <c r="D91" s="232" t="s">
        <v>457</v>
      </c>
      <c r="E91" s="218" t="s">
        <v>454</v>
      </c>
      <c r="F91" s="220">
        <v>1</v>
      </c>
      <c r="G91" s="220"/>
      <c r="H91" s="220"/>
      <c r="I91" s="220"/>
      <c r="J91" s="220">
        <f t="shared" si="0"/>
        <v>0</v>
      </c>
    </row>
    <row r="92" spans="1:10" s="193" customFormat="1">
      <c r="A92" s="219"/>
      <c r="B92" s="218"/>
      <c r="C92" s="218"/>
      <c r="D92" s="232"/>
      <c r="E92" s="219"/>
      <c r="F92" s="220"/>
      <c r="G92" s="220"/>
      <c r="H92" s="220"/>
      <c r="I92" s="220"/>
      <c r="J92" s="220"/>
    </row>
    <row r="93" spans="1:10" s="193" customFormat="1">
      <c r="A93" s="219"/>
      <c r="B93" s="218"/>
      <c r="C93" s="218"/>
      <c r="D93" s="232" t="s">
        <v>456</v>
      </c>
      <c r="E93" s="219" t="s">
        <v>454</v>
      </c>
      <c r="F93" s="220">
        <v>1</v>
      </c>
      <c r="G93" s="220"/>
      <c r="H93" s="220"/>
      <c r="I93" s="220"/>
      <c r="J93" s="220">
        <f>F93*I93</f>
        <v>0</v>
      </c>
    </row>
    <row r="94" spans="1:10" s="193" customFormat="1">
      <c r="A94" s="219"/>
      <c r="B94" s="218"/>
      <c r="C94" s="218"/>
      <c r="D94" s="232" t="s">
        <v>455</v>
      </c>
      <c r="E94" s="219" t="s">
        <v>454</v>
      </c>
      <c r="F94" s="220">
        <v>1</v>
      </c>
      <c r="G94" s="220"/>
      <c r="H94" s="220"/>
      <c r="I94" s="220"/>
      <c r="J94" s="220">
        <f>F94*I94</f>
        <v>0</v>
      </c>
    </row>
    <row r="95" spans="1:10" ht="16.5" customHeight="1">
      <c r="A95" s="287"/>
      <c r="B95" s="286"/>
      <c r="C95" s="286" t="s">
        <v>452</v>
      </c>
      <c r="D95" s="285" t="str">
        <f>CONCATENATE(C81," ",D81)</f>
        <v>6 HZS</v>
      </c>
      <c r="E95" s="284"/>
      <c r="F95" s="283"/>
      <c r="G95" s="282"/>
      <c r="H95" s="288"/>
      <c r="I95" s="438">
        <f>SUM(J82:J94)</f>
        <v>0</v>
      </c>
      <c r="J95" s="439"/>
    </row>
    <row r="96" spans="1:10">
      <c r="A96" s="212"/>
      <c r="B96" s="212"/>
      <c r="C96" s="212"/>
      <c r="D96" s="211"/>
      <c r="E96" s="210"/>
      <c r="F96" s="209"/>
      <c r="G96" s="209"/>
      <c r="H96" s="209"/>
      <c r="I96" s="209"/>
      <c r="J96" s="209"/>
    </row>
    <row r="97" spans="1:10" ht="16.5" customHeight="1">
      <c r="A97" s="287"/>
      <c r="B97" s="286"/>
      <c r="C97" s="286" t="s">
        <v>452</v>
      </c>
      <c r="D97" s="285" t="s">
        <v>453</v>
      </c>
      <c r="E97" s="284"/>
      <c r="F97" s="283"/>
      <c r="G97" s="282"/>
      <c r="H97" s="440">
        <f>I27+I41+I57+I69+I80+I95</f>
        <v>0</v>
      </c>
      <c r="I97" s="441"/>
      <c r="J97" s="442"/>
    </row>
    <row r="98" spans="1:10" ht="16.5" customHeight="1">
      <c r="A98" s="287"/>
      <c r="B98" s="286"/>
      <c r="C98" s="286" t="s">
        <v>452</v>
      </c>
      <c r="D98" s="285" t="s">
        <v>451</v>
      </c>
      <c r="E98" s="284"/>
      <c r="F98" s="283"/>
      <c r="G98" s="282"/>
      <c r="H98" s="440">
        <f>H27+H41+H57+H69+H80</f>
        <v>0</v>
      </c>
      <c r="I98" s="441"/>
      <c r="J98" s="442"/>
    </row>
    <row r="99" spans="1:10">
      <c r="A99" s="212"/>
      <c r="B99" s="212"/>
      <c r="C99" s="212"/>
      <c r="D99" s="211"/>
      <c r="E99" s="210"/>
      <c r="F99" s="209"/>
      <c r="G99" s="209"/>
      <c r="H99" s="208"/>
      <c r="I99" s="208"/>
      <c r="J99" s="208"/>
    </row>
    <row r="100" spans="1:10" ht="21" customHeight="1">
      <c r="A100" s="281"/>
      <c r="B100" s="280"/>
      <c r="C100" s="280" t="s">
        <v>29</v>
      </c>
      <c r="D100" s="279"/>
      <c r="E100" s="278"/>
      <c r="F100" s="277"/>
      <c r="G100" s="276"/>
      <c r="H100" s="443">
        <f>H97+H98</f>
        <v>0</v>
      </c>
      <c r="I100" s="444"/>
      <c r="J100" s="445"/>
    </row>
    <row r="101" spans="1:10" ht="14.25">
      <c r="B101" s="200"/>
      <c r="C101" s="200"/>
      <c r="D101" s="207"/>
      <c r="E101" s="206"/>
      <c r="F101" s="205"/>
      <c r="G101" s="205"/>
      <c r="H101" s="204"/>
      <c r="I101" s="204"/>
      <c r="J101" s="204"/>
    </row>
    <row r="102" spans="1:10">
      <c r="D102" s="200"/>
    </row>
    <row r="103" spans="1:10">
      <c r="D103" s="200"/>
    </row>
    <row r="104" spans="1:10">
      <c r="D104" s="197"/>
      <c r="E104" s="194"/>
    </row>
    <row r="105" spans="1:10">
      <c r="D105" s="193"/>
      <c r="E105" s="196"/>
    </row>
    <row r="106" spans="1:10">
      <c r="D106" s="193"/>
      <c r="E106" s="196"/>
    </row>
    <row r="107" spans="1:10">
      <c r="D107" s="193"/>
      <c r="E107" s="196"/>
    </row>
    <row r="108" spans="1:10">
      <c r="D108" s="193"/>
      <c r="E108" s="196"/>
    </row>
    <row r="109" spans="1:10">
      <c r="D109" s="193"/>
      <c r="E109" s="196"/>
    </row>
    <row r="110" spans="1:10">
      <c r="D110" s="193"/>
      <c r="E110" s="196"/>
    </row>
    <row r="111" spans="1:10">
      <c r="D111" s="193"/>
      <c r="E111" s="196"/>
    </row>
    <row r="112" spans="1:10">
      <c r="D112" s="193"/>
      <c r="E112" s="196"/>
    </row>
    <row r="113" spans="4:5">
      <c r="D113" s="193"/>
      <c r="E113" s="196"/>
    </row>
    <row r="114" spans="4:5">
      <c r="D114" s="193"/>
      <c r="E114" s="196"/>
    </row>
    <row r="115" spans="4:5">
      <c r="D115" s="193"/>
      <c r="E115" s="196"/>
    </row>
    <row r="116" spans="4:5">
      <c r="D116" s="193"/>
      <c r="E116" s="196"/>
    </row>
    <row r="117" spans="4:5">
      <c r="D117" s="193"/>
      <c r="E117" s="196"/>
    </row>
    <row r="118" spans="4:5">
      <c r="D118" s="193"/>
      <c r="E118" s="196"/>
    </row>
    <row r="119" spans="4:5">
      <c r="D119" s="193"/>
      <c r="E119" s="196"/>
    </row>
    <row r="120" spans="4:5">
      <c r="D120" s="193"/>
      <c r="E120" s="196"/>
    </row>
    <row r="121" spans="4:5">
      <c r="D121" s="193"/>
      <c r="E121" s="196"/>
    </row>
    <row r="122" spans="4:5">
      <c r="D122" s="200"/>
    </row>
    <row r="123" spans="4:5">
      <c r="D123" s="197"/>
      <c r="E123" s="194"/>
    </row>
    <row r="124" spans="4:5">
      <c r="E124" s="203"/>
    </row>
    <row r="125" spans="4:5">
      <c r="D125" s="193"/>
      <c r="E125" s="196"/>
    </row>
    <row r="126" spans="4:5">
      <c r="D126" s="193"/>
      <c r="E126" s="196"/>
    </row>
    <row r="127" spans="4:5">
      <c r="D127" s="193"/>
      <c r="E127" s="196"/>
    </row>
    <row r="128" spans="4:5">
      <c r="D128" s="193"/>
      <c r="E128" s="196"/>
    </row>
    <row r="129" spans="4:5">
      <c r="D129" s="193"/>
      <c r="E129" s="196"/>
    </row>
    <row r="130" spans="4:5">
      <c r="D130" s="193"/>
      <c r="E130" s="196"/>
    </row>
    <row r="131" spans="4:5">
      <c r="D131" s="193"/>
      <c r="E131" s="196"/>
    </row>
    <row r="132" spans="4:5">
      <c r="D132" s="193"/>
      <c r="E132" s="196"/>
    </row>
    <row r="133" spans="4:5">
      <c r="D133" s="193"/>
      <c r="E133" s="196"/>
    </row>
    <row r="134" spans="4:5">
      <c r="D134" s="193"/>
      <c r="E134" s="196"/>
    </row>
    <row r="135" spans="4:5">
      <c r="D135" s="193"/>
      <c r="E135" s="196"/>
    </row>
    <row r="136" spans="4:5">
      <c r="D136" s="193"/>
      <c r="E136" s="196"/>
    </row>
    <row r="137" spans="4:5">
      <c r="D137" s="193"/>
      <c r="E137" s="196"/>
    </row>
    <row r="138" spans="4:5">
      <c r="D138" s="193"/>
      <c r="E138" s="196"/>
    </row>
    <row r="139" spans="4:5">
      <c r="D139" s="193"/>
      <c r="E139" s="196"/>
    </row>
    <row r="140" spans="4:5">
      <c r="D140" s="193"/>
      <c r="E140" s="196"/>
    </row>
    <row r="141" spans="4:5">
      <c r="D141" s="193"/>
      <c r="E141" s="196"/>
    </row>
    <row r="142" spans="4:5">
      <c r="D142" s="193"/>
      <c r="E142" s="196"/>
    </row>
    <row r="143" spans="4:5">
      <c r="D143" s="193"/>
      <c r="E143" s="196"/>
    </row>
    <row r="144" spans="4:5">
      <c r="D144" s="193"/>
      <c r="E144" s="196"/>
    </row>
    <row r="145" spans="2:5">
      <c r="D145" s="193"/>
      <c r="E145" s="196"/>
    </row>
    <row r="146" spans="2:5">
      <c r="D146" s="193"/>
      <c r="E146" s="196"/>
    </row>
    <row r="147" spans="2:5">
      <c r="D147" s="193"/>
      <c r="E147" s="196"/>
    </row>
    <row r="148" spans="2:5">
      <c r="D148" s="193"/>
      <c r="E148" s="196"/>
    </row>
    <row r="149" spans="2:5">
      <c r="D149" s="193"/>
      <c r="E149" s="196"/>
    </row>
    <row r="150" spans="2:5">
      <c r="D150" s="193"/>
      <c r="E150" s="196"/>
    </row>
    <row r="151" spans="2:5">
      <c r="B151" s="200"/>
      <c r="C151" s="200"/>
      <c r="D151" s="193"/>
      <c r="E151" s="196"/>
    </row>
    <row r="152" spans="2:5">
      <c r="B152" s="200"/>
      <c r="C152" s="200"/>
      <c r="D152" s="193"/>
      <c r="E152" s="196"/>
    </row>
    <row r="153" spans="2:5">
      <c r="D153" s="193"/>
      <c r="E153" s="196"/>
    </row>
    <row r="154" spans="2:5">
      <c r="D154" s="193"/>
      <c r="E154" s="196"/>
    </row>
    <row r="155" spans="2:5">
      <c r="D155" s="193"/>
      <c r="E155" s="196"/>
    </row>
    <row r="156" spans="2:5">
      <c r="D156" s="193"/>
      <c r="E156" s="196"/>
    </row>
    <row r="157" spans="2:5">
      <c r="D157" s="193"/>
      <c r="E157" s="196"/>
    </row>
    <row r="158" spans="2:5">
      <c r="D158" s="193"/>
      <c r="E158" s="196"/>
    </row>
    <row r="159" spans="2:5">
      <c r="D159" s="193"/>
      <c r="E159" s="196"/>
    </row>
    <row r="160" spans="2:5">
      <c r="D160" s="193"/>
      <c r="E160" s="196"/>
    </row>
    <row r="161" spans="4:5">
      <c r="D161" s="193"/>
      <c r="E161" s="196"/>
    </row>
    <row r="162" spans="4:5">
      <c r="D162" s="193"/>
      <c r="E162" s="196"/>
    </row>
    <row r="163" spans="4:5">
      <c r="D163" s="193"/>
      <c r="E163" s="196"/>
    </row>
    <row r="164" spans="4:5">
      <c r="D164" s="193"/>
      <c r="E164" s="196"/>
    </row>
    <row r="165" spans="4:5">
      <c r="D165" s="193"/>
      <c r="E165" s="196"/>
    </row>
    <row r="167" spans="4:5">
      <c r="D167" s="200"/>
      <c r="E167" s="202"/>
    </row>
    <row r="168" spans="4:5">
      <c r="D168" s="200"/>
      <c r="E168" s="202"/>
    </row>
    <row r="169" spans="4:5">
      <c r="D169" s="193"/>
      <c r="E169" s="196"/>
    </row>
    <row r="170" spans="4:5">
      <c r="D170" s="193"/>
      <c r="E170" s="196"/>
    </row>
    <row r="171" spans="4:5">
      <c r="D171" s="193"/>
      <c r="E171" s="196"/>
    </row>
    <row r="172" spans="4:5">
      <c r="D172" s="193"/>
      <c r="E172" s="196"/>
    </row>
    <row r="173" spans="4:5">
      <c r="D173" s="193"/>
      <c r="E173" s="196"/>
    </row>
    <row r="174" spans="4:5">
      <c r="D174" s="193"/>
      <c r="E174" s="196"/>
    </row>
    <row r="175" spans="4:5">
      <c r="D175" s="193"/>
      <c r="E175" s="196"/>
    </row>
    <row r="176" spans="4:5">
      <c r="D176" s="193"/>
      <c r="E176" s="196"/>
    </row>
    <row r="177" spans="4:5">
      <c r="D177" s="193"/>
      <c r="E177" s="196"/>
    </row>
    <row r="178" spans="4:5">
      <c r="D178" s="193"/>
      <c r="E178" s="196"/>
    </row>
    <row r="179" spans="4:5">
      <c r="D179" s="193"/>
      <c r="E179" s="196"/>
    </row>
    <row r="180" spans="4:5">
      <c r="D180" s="193"/>
      <c r="E180" s="196"/>
    </row>
    <row r="181" spans="4:5">
      <c r="D181" s="193"/>
      <c r="E181" s="196"/>
    </row>
    <row r="182" spans="4:5">
      <c r="D182" s="193"/>
      <c r="E182" s="196"/>
    </row>
    <row r="183" spans="4:5">
      <c r="D183" s="193"/>
      <c r="E183" s="196"/>
    </row>
    <row r="184" spans="4:5">
      <c r="D184" s="193"/>
      <c r="E184" s="196"/>
    </row>
    <row r="185" spans="4:5">
      <c r="D185" s="193"/>
      <c r="E185" s="196"/>
    </row>
    <row r="186" spans="4:5">
      <c r="D186" s="193"/>
      <c r="E186" s="196"/>
    </row>
    <row r="187" spans="4:5">
      <c r="D187" s="193"/>
      <c r="E187" s="196"/>
    </row>
    <row r="188" spans="4:5">
      <c r="D188" s="193"/>
      <c r="E188" s="196"/>
    </row>
    <row r="189" spans="4:5">
      <c r="D189" s="193"/>
      <c r="E189" s="196"/>
    </row>
    <row r="190" spans="4:5">
      <c r="D190" s="193"/>
      <c r="E190" s="196"/>
    </row>
    <row r="191" spans="4:5">
      <c r="D191" s="193"/>
      <c r="E191" s="196"/>
    </row>
    <row r="192" spans="4:5">
      <c r="D192" s="193"/>
      <c r="E192" s="196"/>
    </row>
    <row r="193" spans="2:5">
      <c r="D193" s="193"/>
      <c r="E193" s="196"/>
    </row>
    <row r="194" spans="2:5">
      <c r="D194" s="193"/>
      <c r="E194" s="196"/>
    </row>
    <row r="195" spans="2:5">
      <c r="D195" s="193"/>
      <c r="E195" s="196"/>
    </row>
    <row r="196" spans="2:5">
      <c r="D196" s="193"/>
      <c r="E196" s="196"/>
    </row>
    <row r="197" spans="2:5">
      <c r="D197" s="193"/>
      <c r="E197" s="196"/>
    </row>
    <row r="198" spans="2:5">
      <c r="D198" s="193"/>
      <c r="E198" s="196"/>
    </row>
    <row r="199" spans="2:5">
      <c r="D199" s="193"/>
      <c r="E199" s="196"/>
    </row>
    <row r="200" spans="2:5">
      <c r="D200" s="193"/>
      <c r="E200" s="196"/>
    </row>
    <row r="201" spans="2:5">
      <c r="B201" s="201"/>
      <c r="C201" s="201"/>
      <c r="D201" s="193"/>
      <c r="E201" s="196"/>
    </row>
    <row r="202" spans="2:5">
      <c r="D202" s="193"/>
      <c r="E202" s="196"/>
    </row>
    <row r="203" spans="2:5">
      <c r="D203" s="193"/>
      <c r="E203" s="196"/>
    </row>
    <row r="204" spans="2:5">
      <c r="D204" s="193"/>
      <c r="E204" s="196"/>
    </row>
    <row r="205" spans="2:5">
      <c r="D205" s="193"/>
      <c r="E205" s="196"/>
    </row>
    <row r="206" spans="2:5">
      <c r="D206" s="193"/>
      <c r="E206" s="196"/>
    </row>
    <row r="207" spans="2:5">
      <c r="D207" s="193"/>
      <c r="E207" s="196"/>
    </row>
    <row r="208" spans="2:5">
      <c r="D208" s="193"/>
      <c r="E208" s="196"/>
    </row>
    <row r="209" spans="4:5">
      <c r="D209" s="193"/>
      <c r="E209" s="196"/>
    </row>
    <row r="210" spans="4:5">
      <c r="D210" s="193"/>
      <c r="E210" s="196"/>
    </row>
    <row r="211" spans="4:5">
      <c r="D211" s="193"/>
      <c r="E211" s="196"/>
    </row>
    <row r="212" spans="4:5">
      <c r="D212" s="193"/>
      <c r="E212" s="196"/>
    </row>
    <row r="213" spans="4:5">
      <c r="D213" s="193"/>
      <c r="E213" s="196"/>
    </row>
    <row r="214" spans="4:5">
      <c r="D214" s="193"/>
      <c r="E214" s="196"/>
    </row>
    <row r="215" spans="4:5">
      <c r="D215" s="193"/>
      <c r="E215" s="196"/>
    </row>
    <row r="218" spans="4:5">
      <c r="D218" s="200"/>
      <c r="E218" s="199"/>
    </row>
    <row r="219" spans="4:5">
      <c r="D219" s="193"/>
      <c r="E219" s="196"/>
    </row>
    <row r="220" spans="4:5">
      <c r="D220" s="193"/>
      <c r="E220" s="196"/>
    </row>
    <row r="221" spans="4:5">
      <c r="D221" s="193"/>
      <c r="E221" s="196"/>
    </row>
    <row r="222" spans="4:5">
      <c r="D222" s="193"/>
      <c r="E222" s="196"/>
    </row>
    <row r="223" spans="4:5">
      <c r="D223" s="193"/>
      <c r="E223" s="196"/>
    </row>
    <row r="224" spans="4:5">
      <c r="D224" s="193"/>
      <c r="E224" s="196"/>
    </row>
    <row r="225" spans="4:5">
      <c r="D225" s="193"/>
      <c r="E225" s="196"/>
    </row>
    <row r="226" spans="4:5">
      <c r="D226" s="193"/>
      <c r="E226" s="196"/>
    </row>
    <row r="227" spans="4:5">
      <c r="D227" s="193"/>
      <c r="E227" s="196"/>
    </row>
    <row r="228" spans="4:5">
      <c r="D228" s="193"/>
      <c r="E228" s="196"/>
    </row>
    <row r="229" spans="4:5">
      <c r="D229" s="193"/>
      <c r="E229" s="196"/>
    </row>
    <row r="230" spans="4:5">
      <c r="D230" s="193"/>
      <c r="E230" s="196"/>
    </row>
    <row r="231" spans="4:5">
      <c r="D231" s="193"/>
      <c r="E231" s="196"/>
    </row>
    <row r="232" spans="4:5">
      <c r="D232" s="193"/>
      <c r="E232" s="196"/>
    </row>
    <row r="233" spans="4:5">
      <c r="D233" s="193"/>
      <c r="E233" s="196"/>
    </row>
    <row r="234" spans="4:5">
      <c r="D234" s="193"/>
      <c r="E234" s="196"/>
    </row>
    <row r="235" spans="4:5">
      <c r="D235" s="193"/>
      <c r="E235" s="196"/>
    </row>
    <row r="237" spans="4:5">
      <c r="D237" s="198"/>
      <c r="E237" s="194"/>
    </row>
    <row r="238" spans="4:5">
      <c r="D238" s="197"/>
      <c r="E238" s="194"/>
    </row>
    <row r="239" spans="4:5">
      <c r="D239" s="193"/>
      <c r="E239" s="196"/>
    </row>
    <row r="240" spans="4:5">
      <c r="D240" s="193"/>
      <c r="E240" s="196"/>
    </row>
    <row r="241" spans="4:5">
      <c r="D241" s="193"/>
      <c r="E241" s="196"/>
    </row>
    <row r="242" spans="4:5">
      <c r="D242" s="193"/>
      <c r="E242" s="196"/>
    </row>
    <row r="243" spans="4:5">
      <c r="D243" s="193"/>
      <c r="E243" s="196"/>
    </row>
    <row r="244" spans="4:5">
      <c r="D244" s="193"/>
      <c r="E244" s="196"/>
    </row>
    <row r="245" spans="4:5">
      <c r="D245" s="193"/>
      <c r="E245" s="196"/>
    </row>
    <row r="246" spans="4:5">
      <c r="D246" s="193"/>
      <c r="E246" s="196"/>
    </row>
    <row r="247" spans="4:5">
      <c r="D247" s="193"/>
      <c r="E247" s="196"/>
    </row>
    <row r="248" spans="4:5">
      <c r="D248" s="193"/>
      <c r="E248" s="196"/>
    </row>
    <row r="249" spans="4:5">
      <c r="D249" s="193"/>
      <c r="E249" s="196"/>
    </row>
    <row r="250" spans="4:5">
      <c r="D250" s="193"/>
      <c r="E250" s="196"/>
    </row>
    <row r="251" spans="4:5">
      <c r="D251" s="193"/>
      <c r="E251" s="196"/>
    </row>
    <row r="252" spans="4:5">
      <c r="D252" s="193"/>
      <c r="E252" s="196"/>
    </row>
    <row r="253" spans="4:5">
      <c r="D253" s="193"/>
      <c r="E253" s="196"/>
    </row>
    <row r="254" spans="4:5">
      <c r="D254" s="193"/>
      <c r="E254" s="196"/>
    </row>
    <row r="255" spans="4:5">
      <c r="D255" s="193"/>
      <c r="E255" s="196"/>
    </row>
    <row r="256" spans="4:5">
      <c r="D256" s="193"/>
      <c r="E256" s="196"/>
    </row>
    <row r="257" spans="4:5">
      <c r="D257" s="193"/>
      <c r="E257" s="196"/>
    </row>
    <row r="258" spans="4:5">
      <c r="D258" s="193"/>
      <c r="E258" s="196"/>
    </row>
    <row r="259" spans="4:5">
      <c r="D259" s="193"/>
      <c r="E259" s="196"/>
    </row>
    <row r="260" spans="4:5">
      <c r="D260" s="193"/>
      <c r="E260" s="196"/>
    </row>
    <row r="261" spans="4:5">
      <c r="D261" s="193"/>
      <c r="E261" s="196"/>
    </row>
    <row r="262" spans="4:5">
      <c r="D262" s="198"/>
      <c r="E262" s="194"/>
    </row>
    <row r="263" spans="4:5">
      <c r="D263" s="198"/>
      <c r="E263" s="194"/>
    </row>
    <row r="264" spans="4:5">
      <c r="D264" s="197"/>
      <c r="E264" s="194"/>
    </row>
    <row r="265" spans="4:5">
      <c r="D265" s="193"/>
      <c r="E265" s="196"/>
    </row>
    <row r="266" spans="4:5">
      <c r="D266" s="193"/>
      <c r="E266" s="196"/>
    </row>
    <row r="267" spans="4:5">
      <c r="D267" s="198"/>
      <c r="E267" s="194"/>
    </row>
    <row r="268" spans="4:5">
      <c r="D268" s="198"/>
      <c r="E268" s="194"/>
    </row>
    <row r="269" spans="4:5">
      <c r="D269" s="197"/>
      <c r="E269" s="194"/>
    </row>
    <row r="270" spans="4:5">
      <c r="D270" s="193"/>
      <c r="E270" s="196"/>
    </row>
    <row r="271" spans="4:5">
      <c r="D271" s="193"/>
      <c r="E271" s="196"/>
    </row>
    <row r="272" spans="4:5">
      <c r="D272" s="193"/>
      <c r="E272" s="196"/>
    </row>
    <row r="273" spans="4:5">
      <c r="D273" s="193"/>
      <c r="E273" s="196"/>
    </row>
    <row r="274" spans="4:5">
      <c r="D274" s="193"/>
      <c r="E274" s="196"/>
    </row>
    <row r="275" spans="4:5">
      <c r="D275" s="198"/>
      <c r="E275" s="194"/>
    </row>
    <row r="276" spans="4:5">
      <c r="D276" s="197"/>
      <c r="E276" s="194"/>
    </row>
    <row r="277" spans="4:5">
      <c r="D277" s="193"/>
      <c r="E277" s="196"/>
    </row>
    <row r="278" spans="4:5">
      <c r="D278" s="193"/>
      <c r="E278" s="196"/>
    </row>
    <row r="279" spans="4:5">
      <c r="D279" s="193"/>
      <c r="E279" s="196"/>
    </row>
    <row r="280" spans="4:5">
      <c r="D280" s="193"/>
      <c r="E280" s="196"/>
    </row>
    <row r="281" spans="4:5">
      <c r="D281" s="193"/>
      <c r="E281" s="196"/>
    </row>
    <row r="282" spans="4:5">
      <c r="D282" s="193"/>
      <c r="E282" s="196"/>
    </row>
    <row r="283" spans="4:5">
      <c r="D283" s="193"/>
      <c r="E283" s="196"/>
    </row>
    <row r="285" spans="4:5">
      <c r="D285" s="192"/>
      <c r="E285" s="191"/>
    </row>
    <row r="288" spans="4:5">
      <c r="D288" s="192"/>
      <c r="E288" s="191"/>
    </row>
    <row r="289" spans="4:5">
      <c r="D289" s="193"/>
    </row>
    <row r="290" spans="4:5">
      <c r="D290" s="193"/>
    </row>
    <row r="292" spans="4:5">
      <c r="D292" s="195"/>
      <c r="E292" s="191"/>
    </row>
    <row r="293" spans="4:5">
      <c r="D293" s="193"/>
    </row>
    <row r="294" spans="4:5">
      <c r="D294" s="193"/>
    </row>
    <row r="295" spans="4:5">
      <c r="D295" s="193"/>
    </row>
    <row r="296" spans="4:5">
      <c r="D296" s="195"/>
      <c r="E296" s="191"/>
    </row>
    <row r="297" spans="4:5">
      <c r="D297" s="193"/>
    </row>
    <row r="298" spans="4:5">
      <c r="D298" s="193"/>
    </row>
    <row r="299" spans="4:5">
      <c r="D299" s="192"/>
      <c r="E299" s="191"/>
    </row>
    <row r="302" spans="4:5">
      <c r="D302" s="195"/>
      <c r="E302" s="191"/>
    </row>
    <row r="303" spans="4:5">
      <c r="D303" s="193"/>
    </row>
    <row r="304" spans="4:5">
      <c r="D304" s="193"/>
    </row>
    <row r="305" spans="4:5">
      <c r="D305" s="195"/>
      <c r="E305" s="191"/>
    </row>
    <row r="306" spans="4:5">
      <c r="D306" s="193"/>
    </row>
    <row r="307" spans="4:5">
      <c r="D307" s="193"/>
    </row>
    <row r="308" spans="4:5">
      <c r="D308" s="193"/>
    </row>
    <row r="309" spans="4:5">
      <c r="D309" s="193"/>
    </row>
    <row r="310" spans="4:5">
      <c r="D310" s="192"/>
      <c r="E310" s="191"/>
    </row>
    <row r="314" spans="4:5">
      <c r="D314" s="192"/>
      <c r="E314" s="191"/>
    </row>
    <row r="317" spans="4:5">
      <c r="D317" s="192"/>
      <c r="E317" s="191"/>
    </row>
    <row r="320" spans="4:5">
      <c r="D320" s="192"/>
      <c r="E320" s="191"/>
    </row>
    <row r="324" spans="4:5">
      <c r="D324" s="192"/>
      <c r="E324" s="191"/>
    </row>
    <row r="327" spans="4:5">
      <c r="D327" s="192"/>
      <c r="E327" s="191"/>
    </row>
    <row r="332" spans="4:5">
      <c r="D332" s="192"/>
      <c r="E332" s="191"/>
    </row>
    <row r="335" spans="4:5">
      <c r="D335" s="192"/>
      <c r="E335" s="191"/>
    </row>
    <row r="338" spans="4:5">
      <c r="D338" s="193"/>
    </row>
    <row r="339" spans="4:5">
      <c r="D339" s="195"/>
      <c r="E339" s="191"/>
    </row>
    <row r="340" spans="4:5">
      <c r="D340" s="193"/>
    </row>
    <row r="341" spans="4:5">
      <c r="D341" s="193"/>
    </row>
    <row r="342" spans="4:5">
      <c r="D342" s="195"/>
      <c r="E342" s="191"/>
    </row>
    <row r="343" spans="4:5">
      <c r="D343" s="193"/>
    </row>
    <row r="344" spans="4:5">
      <c r="D344" s="193"/>
    </row>
    <row r="345" spans="4:5">
      <c r="D345" s="190"/>
      <c r="E345" s="194"/>
    </row>
    <row r="346" spans="4:5">
      <c r="D346" s="190"/>
      <c r="E346" s="194"/>
    </row>
    <row r="347" spans="4:5">
      <c r="D347" s="190"/>
      <c r="E347" s="194"/>
    </row>
    <row r="348" spans="4:5">
      <c r="D348" s="190"/>
      <c r="E348" s="194"/>
    </row>
    <row r="349" spans="4:5">
      <c r="D349" s="193"/>
    </row>
    <row r="350" spans="4:5">
      <c r="D350" s="192"/>
      <c r="E350" s="191"/>
    </row>
    <row r="352" spans="4:5">
      <c r="D352" s="190"/>
      <c r="E352" s="189"/>
    </row>
  </sheetData>
  <mergeCells count="44">
    <mergeCell ref="A38:C38"/>
    <mergeCell ref="A59:C59"/>
    <mergeCell ref="A51:C51"/>
    <mergeCell ref="A8:C8"/>
    <mergeCell ref="A11:C11"/>
    <mergeCell ref="A34:C34"/>
    <mergeCell ref="A17:C17"/>
    <mergeCell ref="A29:C29"/>
    <mergeCell ref="A44:C44"/>
    <mergeCell ref="A46:C46"/>
    <mergeCell ref="D6:J6"/>
    <mergeCell ref="I27:J27"/>
    <mergeCell ref="D28:J28"/>
    <mergeCell ref="D42:J42"/>
    <mergeCell ref="D29:J29"/>
    <mergeCell ref="I41:J41"/>
    <mergeCell ref="D7:J7"/>
    <mergeCell ref="D17:J17"/>
    <mergeCell ref="D38:J38"/>
    <mergeCell ref="D11:J11"/>
    <mergeCell ref="D34:J34"/>
    <mergeCell ref="H97:J97"/>
    <mergeCell ref="H98:J98"/>
    <mergeCell ref="H100:J100"/>
    <mergeCell ref="D8:J8"/>
    <mergeCell ref="D44:J44"/>
    <mergeCell ref="D46:J46"/>
    <mergeCell ref="D68:J68"/>
    <mergeCell ref="D59:J59"/>
    <mergeCell ref="I57:J57"/>
    <mergeCell ref="D58:J58"/>
    <mergeCell ref="D81:J81"/>
    <mergeCell ref="I80:J80"/>
    <mergeCell ref="I95:J95"/>
    <mergeCell ref="D70:J70"/>
    <mergeCell ref="D43:J43"/>
    <mergeCell ref="A73:C73"/>
    <mergeCell ref="D73:J73"/>
    <mergeCell ref="A71:C71"/>
    <mergeCell ref="D71:J71"/>
    <mergeCell ref="D51:J51"/>
    <mergeCell ref="A65:C65"/>
    <mergeCell ref="D65:J65"/>
    <mergeCell ref="I69:J69"/>
  </mergeCells>
  <pageMargins left="0.98425196850393704" right="0.39370078740157483" top="0.39370078740157483" bottom="0.98425196850393704" header="0.19685039370078741" footer="0.59055118110236227"/>
  <pageSetup paperSize="9" scale="57" fitToHeight="0" orientation="portrait" useFirstPageNumber="1" r:id="rId1"/>
  <headerFooter alignWithMargins="0">
    <oddFooter>&amp;C&amp;"Century Gothic,Obyčejné"STRANA &amp;P/&amp;N&amp;R&amp;"Century Gothic,tučné kurzíva"&amp;F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view="pageBreakPreview" zoomScaleNormal="100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170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139" t="s">
        <v>7</v>
      </c>
      <c r="B2" s="49" t="s">
        <v>41</v>
      </c>
      <c r="C2" s="396" t="s">
        <v>42</v>
      </c>
      <c r="D2" s="397"/>
      <c r="E2" s="397"/>
      <c r="F2" s="397"/>
      <c r="G2" s="398"/>
      <c r="AG2" t="s">
        <v>115</v>
      </c>
    </row>
    <row r="3" spans="1:60" ht="24.95" customHeight="1">
      <c r="A3" s="139" t="s">
        <v>8</v>
      </c>
      <c r="B3" s="49" t="s">
        <v>48</v>
      </c>
      <c r="C3" s="396" t="s">
        <v>49</v>
      </c>
      <c r="D3" s="397"/>
      <c r="E3" s="397"/>
      <c r="F3" s="397"/>
      <c r="G3" s="398"/>
      <c r="AC3" s="121" t="s">
        <v>115</v>
      </c>
      <c r="AG3" t="s">
        <v>117</v>
      </c>
    </row>
    <row r="4" spans="1:60" ht="24.95" customHeight="1">
      <c r="A4" s="140" t="s">
        <v>9</v>
      </c>
      <c r="B4" s="141" t="s">
        <v>56</v>
      </c>
      <c r="C4" s="399" t="s">
        <v>57</v>
      </c>
      <c r="D4" s="400"/>
      <c r="E4" s="400"/>
      <c r="F4" s="400"/>
      <c r="G4" s="401"/>
      <c r="AG4" t="s">
        <v>118</v>
      </c>
    </row>
    <row r="5" spans="1:60">
      <c r="D5" s="10"/>
    </row>
    <row r="6" spans="1:60" ht="38.25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29</v>
      </c>
      <c r="H6" s="146" t="s">
        <v>30</v>
      </c>
      <c r="I6" s="146" t="s">
        <v>125</v>
      </c>
      <c r="J6" s="146" t="s">
        <v>31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140</v>
      </c>
      <c r="B8" s="162" t="s">
        <v>106</v>
      </c>
      <c r="C8" s="177" t="s">
        <v>107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141</v>
      </c>
    </row>
    <row r="9" spans="1:60" outlineLevel="1">
      <c r="A9" s="167">
        <v>1</v>
      </c>
      <c r="B9" s="168" t="s">
        <v>450</v>
      </c>
      <c r="C9" s="178" t="s">
        <v>57</v>
      </c>
      <c r="D9" s="169" t="s">
        <v>449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154</v>
      </c>
      <c r="T9" s="173" t="s">
        <v>146</v>
      </c>
      <c r="U9" s="158">
        <v>0</v>
      </c>
      <c r="V9" s="158">
        <f>ROUND(E9*U9,2)</f>
        <v>0</v>
      </c>
      <c r="W9" s="158"/>
      <c r="X9" s="158" t="s">
        <v>172</v>
      </c>
      <c r="Y9" s="147"/>
      <c r="Z9" s="147"/>
      <c r="AA9" s="147"/>
      <c r="AB9" s="147"/>
      <c r="AC9" s="147"/>
      <c r="AD9" s="147"/>
      <c r="AE9" s="147"/>
      <c r="AF9" s="147"/>
      <c r="AG9" s="147" t="s">
        <v>173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408"/>
      <c r="D10" s="409"/>
      <c r="E10" s="409"/>
      <c r="F10" s="409"/>
      <c r="G10" s="40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3"/>
      <c r="B11" s="4"/>
      <c r="C11" s="17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127</v>
      </c>
    </row>
    <row r="12" spans="1:60">
      <c r="A12" s="150"/>
      <c r="B12" s="151" t="s">
        <v>29</v>
      </c>
      <c r="C12" s="180"/>
      <c r="D12" s="152"/>
      <c r="E12" s="153"/>
      <c r="F12" s="153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168</v>
      </c>
    </row>
    <row r="13" spans="1:60">
      <c r="C13" s="181"/>
      <c r="D13" s="10"/>
      <c r="AG13" t="s">
        <v>169</v>
      </c>
    </row>
    <row r="14" spans="1:60">
      <c r="D14" s="10"/>
    </row>
    <row r="15" spans="1:60">
      <c r="D15" s="10"/>
    </row>
    <row r="16" spans="1:60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4927"/>
  <sheetViews>
    <sheetView view="pageBreakPreview" zoomScaleNormal="115" zoomScaleSheetLayoutView="100" workbookViewId="0">
      <selection activeCell="F9" sqref="F9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9.140625" hidden="1" customWidth="1"/>
    <col min="29" max="29" width="0" hidden="1" customWidth="1"/>
    <col min="31" max="41" width="0" hidden="1" customWidth="1"/>
  </cols>
  <sheetData>
    <row r="1" spans="1:60" ht="15.75" customHeight="1">
      <c r="A1" s="395" t="s">
        <v>6</v>
      </c>
      <c r="B1" s="395"/>
      <c r="C1" s="395"/>
      <c r="D1" s="395"/>
      <c r="E1" s="395"/>
      <c r="F1" s="395"/>
      <c r="G1" s="395"/>
      <c r="AG1" t="s">
        <v>114</v>
      </c>
    </row>
    <row r="2" spans="1:60" ht="24.95" customHeight="1">
      <c r="A2" s="300" t="s">
        <v>7</v>
      </c>
      <c r="B2" s="301" t="s">
        <v>552</v>
      </c>
      <c r="C2" s="449" t="s">
        <v>553</v>
      </c>
      <c r="D2" s="450"/>
      <c r="E2" s="450"/>
      <c r="F2" s="450"/>
      <c r="G2" s="451"/>
      <c r="AG2" t="s">
        <v>115</v>
      </c>
    </row>
    <row r="3" spans="1:60" ht="24.95" customHeight="1">
      <c r="A3" s="300" t="s">
        <v>8</v>
      </c>
      <c r="B3" s="301" t="s">
        <v>48</v>
      </c>
      <c r="C3" s="452" t="s">
        <v>554</v>
      </c>
      <c r="D3" s="450"/>
      <c r="E3" s="450"/>
      <c r="F3" s="450"/>
      <c r="G3" s="451"/>
      <c r="AC3" s="121" t="s">
        <v>115</v>
      </c>
      <c r="AG3" t="s">
        <v>117</v>
      </c>
    </row>
    <row r="4" spans="1:60" ht="24.95" customHeight="1">
      <c r="A4" s="302" t="s">
        <v>9</v>
      </c>
      <c r="B4" s="303" t="s">
        <v>555</v>
      </c>
      <c r="C4" s="453" t="s">
        <v>556</v>
      </c>
      <c r="D4" s="454"/>
      <c r="E4" s="454"/>
      <c r="F4" s="454"/>
      <c r="G4" s="455"/>
      <c r="AG4" t="s">
        <v>118</v>
      </c>
    </row>
    <row r="5" spans="1:60">
      <c r="D5" s="10"/>
    </row>
    <row r="6" spans="1:60" ht="38.25">
      <c r="A6" s="304" t="s">
        <v>119</v>
      </c>
      <c r="B6" s="305" t="s">
        <v>120</v>
      </c>
      <c r="C6" s="305" t="s">
        <v>121</v>
      </c>
      <c r="D6" s="306" t="s">
        <v>122</v>
      </c>
      <c r="E6" s="304" t="s">
        <v>123</v>
      </c>
      <c r="F6" s="307" t="s">
        <v>124</v>
      </c>
      <c r="G6" s="304" t="s">
        <v>29</v>
      </c>
      <c r="H6" s="308" t="s">
        <v>30</v>
      </c>
      <c r="I6" s="308" t="s">
        <v>125</v>
      </c>
      <c r="J6" s="308" t="s">
        <v>31</v>
      </c>
      <c r="K6" s="308" t="s">
        <v>126</v>
      </c>
      <c r="L6" s="308" t="s">
        <v>127</v>
      </c>
      <c r="M6" s="308" t="s">
        <v>128</v>
      </c>
      <c r="N6" s="308" t="s">
        <v>129</v>
      </c>
      <c r="O6" s="308" t="s">
        <v>130</v>
      </c>
      <c r="P6" s="308" t="s">
        <v>131</v>
      </c>
      <c r="Q6" s="308" t="s">
        <v>132</v>
      </c>
      <c r="R6" s="308" t="s">
        <v>133</v>
      </c>
      <c r="S6" s="308" t="s">
        <v>134</v>
      </c>
      <c r="T6" s="308" t="s">
        <v>135</v>
      </c>
      <c r="U6" s="308" t="s">
        <v>136</v>
      </c>
      <c r="V6" s="308" t="s">
        <v>137</v>
      </c>
      <c r="W6" s="308" t="s">
        <v>138</v>
      </c>
      <c r="X6" s="308" t="s">
        <v>139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309" t="s">
        <v>140</v>
      </c>
      <c r="B8" s="310" t="s">
        <v>557</v>
      </c>
      <c r="C8" s="311" t="s">
        <v>558</v>
      </c>
      <c r="D8" s="312"/>
      <c r="E8" s="313"/>
      <c r="F8" s="314"/>
      <c r="G8" s="315">
        <f>SUMIF(AG9:AG10,"&lt;&gt;NOR",G9:G10)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60"/>
      <c r="O8" s="160">
        <f>SUM(O9:O10)</f>
        <v>0</v>
      </c>
      <c r="P8" s="160"/>
      <c r="Q8" s="160">
        <f>SUM(Q9:Q10)</f>
        <v>0</v>
      </c>
      <c r="R8" s="160"/>
      <c r="S8" s="160"/>
      <c r="T8" s="160"/>
      <c r="U8" s="160"/>
      <c r="V8" s="160">
        <f>SUM(V9:V10)</f>
        <v>0</v>
      </c>
      <c r="W8" s="160"/>
      <c r="X8" s="160"/>
      <c r="AG8" t="s">
        <v>141</v>
      </c>
    </row>
    <row r="9" spans="1:60" ht="22.5" outlineLevel="1">
      <c r="A9" s="316">
        <v>1</v>
      </c>
      <c r="B9" s="317"/>
      <c r="C9" s="318" t="s">
        <v>559</v>
      </c>
      <c r="D9" s="319" t="s">
        <v>246</v>
      </c>
      <c r="E9" s="320">
        <v>1</v>
      </c>
      <c r="F9" s="321"/>
      <c r="G9" s="322">
        <f t="shared" ref="G9:G10" si="0">ROUND(E9*F9,2)</f>
        <v>0</v>
      </c>
      <c r="H9" s="159"/>
      <c r="I9" s="158">
        <f t="shared" ref="I9:I10" si="1">ROUND(E9*H9,2)</f>
        <v>0</v>
      </c>
      <c r="J9" s="159"/>
      <c r="K9" s="158">
        <f t="shared" ref="K9:K10" si="2">ROUND(E9*J9,2)</f>
        <v>0</v>
      </c>
      <c r="L9" s="158">
        <v>21</v>
      </c>
      <c r="M9" s="158">
        <f t="shared" ref="M9:M10" si="3">G9*(1+L9/100)</f>
        <v>0</v>
      </c>
      <c r="N9" s="158">
        <v>0</v>
      </c>
      <c r="O9" s="158">
        <f t="shared" ref="O9:O10" si="4">ROUND(E9*N9,2)</f>
        <v>0</v>
      </c>
      <c r="P9" s="158">
        <v>0</v>
      </c>
      <c r="Q9" s="158">
        <f t="shared" ref="Q9:Q10" si="5">ROUND(E9*P9,2)</f>
        <v>0</v>
      </c>
      <c r="R9" s="158"/>
      <c r="S9" s="158" t="s">
        <v>154</v>
      </c>
      <c r="T9" s="158" t="s">
        <v>146</v>
      </c>
      <c r="U9" s="158">
        <v>0</v>
      </c>
      <c r="V9" s="158">
        <f t="shared" ref="V9:V10" si="6">ROUND(E9*U9,2)</f>
        <v>0</v>
      </c>
      <c r="W9" s="158"/>
      <c r="X9" s="158" t="s">
        <v>294</v>
      </c>
      <c r="Y9" s="147"/>
      <c r="Z9" s="147"/>
      <c r="AA9" s="147"/>
      <c r="AB9" s="147"/>
      <c r="AC9" s="147"/>
      <c r="AD9" s="147"/>
      <c r="AE9" s="147"/>
      <c r="AF9" s="147"/>
      <c r="AG9" s="147" t="s">
        <v>295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>
      <c r="A10" s="316">
        <v>2</v>
      </c>
      <c r="B10" s="317"/>
      <c r="C10" s="318" t="s">
        <v>560</v>
      </c>
      <c r="D10" s="319" t="s">
        <v>246</v>
      </c>
      <c r="E10" s="320">
        <v>1</v>
      </c>
      <c r="F10" s="321"/>
      <c r="G10" s="322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154</v>
      </c>
      <c r="T10" s="158" t="s">
        <v>561</v>
      </c>
      <c r="U10" s="158">
        <v>0</v>
      </c>
      <c r="V10" s="158">
        <f t="shared" si="6"/>
        <v>0</v>
      </c>
      <c r="W10" s="158"/>
      <c r="X10" s="158" t="s">
        <v>294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309" t="s">
        <v>140</v>
      </c>
      <c r="B11" s="310" t="s">
        <v>562</v>
      </c>
      <c r="C11" s="311" t="s">
        <v>563</v>
      </c>
      <c r="D11" s="312"/>
      <c r="E11" s="313"/>
      <c r="F11" s="314"/>
      <c r="G11" s="315">
        <f>SUMIF(AG12:AG14,"&lt;&gt;NOR",G12:G14)</f>
        <v>0</v>
      </c>
      <c r="H11" s="160"/>
      <c r="I11" s="160">
        <f>SUM(I14:I14)</f>
        <v>0</v>
      </c>
      <c r="J11" s="160"/>
      <c r="K11" s="160">
        <f>SUM(K14:K14)</f>
        <v>0</v>
      </c>
      <c r="L11" s="160"/>
      <c r="M11" s="160">
        <f>SUM(M14:M14)</f>
        <v>0</v>
      </c>
      <c r="N11" s="160"/>
      <c r="O11" s="160">
        <f>SUM(O14:O14)</f>
        <v>0</v>
      </c>
      <c r="P11" s="160"/>
      <c r="Q11" s="160">
        <f>SUM(Q14:Q14)</f>
        <v>0</v>
      </c>
      <c r="R11" s="160"/>
      <c r="S11" s="160"/>
      <c r="T11" s="160"/>
      <c r="U11" s="160"/>
      <c r="V11" s="160">
        <f>SUM(V14:V14)</f>
        <v>0</v>
      </c>
      <c r="W11" s="160"/>
      <c r="X11" s="160"/>
      <c r="AG11" t="s">
        <v>141</v>
      </c>
    </row>
    <row r="12" spans="1:60" outlineLevel="1">
      <c r="A12" s="316">
        <v>3</v>
      </c>
      <c r="B12" s="317" t="s">
        <v>564</v>
      </c>
      <c r="C12" s="318" t="s">
        <v>565</v>
      </c>
      <c r="D12" s="319" t="s">
        <v>246</v>
      </c>
      <c r="E12" s="320">
        <v>1</v>
      </c>
      <c r="F12" s="321"/>
      <c r="G12" s="32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154</v>
      </c>
      <c r="T12" s="158" t="s">
        <v>561</v>
      </c>
      <c r="U12" s="158">
        <v>0</v>
      </c>
      <c r="V12" s="158">
        <f>ROUND(E12*U12,2)</f>
        <v>0</v>
      </c>
      <c r="W12" s="158"/>
      <c r="X12" s="158" t="s">
        <v>294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295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316">
        <v>4</v>
      </c>
      <c r="B13" s="317" t="s">
        <v>566</v>
      </c>
      <c r="C13" s="318" t="s">
        <v>565</v>
      </c>
      <c r="D13" s="319" t="s">
        <v>246</v>
      </c>
      <c r="E13" s="320">
        <v>1</v>
      </c>
      <c r="F13" s="321"/>
      <c r="G13" s="32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154</v>
      </c>
      <c r="T13" s="158" t="s">
        <v>561</v>
      </c>
      <c r="U13" s="158">
        <v>0</v>
      </c>
      <c r="V13" s="158">
        <f>ROUND(E13*U13,2)</f>
        <v>0</v>
      </c>
      <c r="W13" s="158"/>
      <c r="X13" s="158" t="s">
        <v>294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>
      <c r="A14" s="316">
        <v>5</v>
      </c>
      <c r="B14" s="317" t="s">
        <v>567</v>
      </c>
      <c r="C14" s="318" t="s">
        <v>568</v>
      </c>
      <c r="D14" s="319" t="s">
        <v>246</v>
      </c>
      <c r="E14" s="320">
        <v>1</v>
      </c>
      <c r="F14" s="321"/>
      <c r="G14" s="322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154</v>
      </c>
      <c r="T14" s="158" t="s">
        <v>561</v>
      </c>
      <c r="U14" s="158">
        <v>0</v>
      </c>
      <c r="V14" s="158">
        <f>ROUND(E14*U14,2)</f>
        <v>0</v>
      </c>
      <c r="W14" s="158"/>
      <c r="X14" s="158" t="s">
        <v>294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295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309" t="s">
        <v>140</v>
      </c>
      <c r="B15" s="310" t="s">
        <v>569</v>
      </c>
      <c r="C15" s="311" t="s">
        <v>570</v>
      </c>
      <c r="D15" s="312"/>
      <c r="E15" s="313"/>
      <c r="F15" s="314"/>
      <c r="G15" s="315">
        <f>SUMIF(AG16:AG26,"&lt;&gt;NOR",G16:G26)</f>
        <v>0</v>
      </c>
      <c r="H15" s="160"/>
      <c r="I15" s="160">
        <f>SUM(I16:I26)</f>
        <v>0</v>
      </c>
      <c r="J15" s="160"/>
      <c r="K15" s="160">
        <f>SUM(K16:K26)</f>
        <v>0</v>
      </c>
      <c r="L15" s="160"/>
      <c r="M15" s="160">
        <f>SUM(M16:M26)</f>
        <v>0</v>
      </c>
      <c r="N15" s="160"/>
      <c r="O15" s="160">
        <f>SUM(O16:O26)</f>
        <v>0</v>
      </c>
      <c r="P15" s="160"/>
      <c r="Q15" s="160">
        <f>SUM(Q16:Q26)</f>
        <v>0</v>
      </c>
      <c r="R15" s="160"/>
      <c r="S15" s="160"/>
      <c r="T15" s="160"/>
      <c r="U15" s="160"/>
      <c r="V15" s="160">
        <f>SUM(V16:V26)</f>
        <v>0</v>
      </c>
      <c r="W15" s="160"/>
      <c r="X15" s="160"/>
      <c r="AG15" t="s">
        <v>141</v>
      </c>
    </row>
    <row r="16" spans="1:60" outlineLevel="1">
      <c r="A16" s="316">
        <v>6</v>
      </c>
      <c r="B16" s="317"/>
      <c r="C16" s="318" t="s">
        <v>571</v>
      </c>
      <c r="D16" s="319" t="s">
        <v>249</v>
      </c>
      <c r="E16" s="320">
        <v>179</v>
      </c>
      <c r="F16" s="321"/>
      <c r="G16" s="322">
        <f t="shared" ref="G16:G26" si="7">ROUND(E16*F16,2)</f>
        <v>0</v>
      </c>
      <c r="H16" s="159"/>
      <c r="I16" s="158">
        <f t="shared" ref="I16:I26" si="8">ROUND(E16*H16,2)</f>
        <v>0</v>
      </c>
      <c r="J16" s="159"/>
      <c r="K16" s="158">
        <f t="shared" ref="K16:K26" si="9">ROUND(E16*J16,2)</f>
        <v>0</v>
      </c>
      <c r="L16" s="158">
        <v>21</v>
      </c>
      <c r="M16" s="158">
        <f t="shared" ref="M16:M26" si="10">G16*(1+L16/100)</f>
        <v>0</v>
      </c>
      <c r="N16" s="158">
        <v>0</v>
      </c>
      <c r="O16" s="158">
        <f t="shared" ref="O16:O26" si="11">ROUND(E16*N16,2)</f>
        <v>0</v>
      </c>
      <c r="P16" s="158">
        <v>0</v>
      </c>
      <c r="Q16" s="158">
        <f t="shared" ref="Q16:Q26" si="12">ROUND(E16*P16,2)</f>
        <v>0</v>
      </c>
      <c r="R16" s="158"/>
      <c r="S16" s="158" t="s">
        <v>154</v>
      </c>
      <c r="T16" s="158" t="s">
        <v>146</v>
      </c>
      <c r="U16" s="158">
        <v>0</v>
      </c>
      <c r="V16" s="158">
        <f t="shared" ref="V16:V26" si="13">ROUND(E16*U16,2)</f>
        <v>0</v>
      </c>
      <c r="W16" s="158"/>
      <c r="X16" s="158" t="s">
        <v>294</v>
      </c>
      <c r="Y16" s="147"/>
      <c r="Z16" s="323"/>
      <c r="AA16" s="147"/>
      <c r="AB16" s="147"/>
      <c r="AC16" s="147"/>
      <c r="AD16" s="147"/>
      <c r="AE16" s="147"/>
      <c r="AF16" s="147" t="s">
        <v>295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60" outlineLevel="1">
      <c r="A17" s="316">
        <v>7</v>
      </c>
      <c r="B17" s="317"/>
      <c r="C17" s="318" t="s">
        <v>572</v>
      </c>
      <c r="D17" s="319" t="s">
        <v>249</v>
      </c>
      <c r="E17" s="320">
        <v>35</v>
      </c>
      <c r="F17" s="321"/>
      <c r="G17" s="322">
        <f t="shared" si="7"/>
        <v>0</v>
      </c>
      <c r="H17" s="159"/>
      <c r="I17" s="158">
        <f t="shared" si="8"/>
        <v>0</v>
      </c>
      <c r="J17" s="159"/>
      <c r="K17" s="158">
        <f t="shared" si="9"/>
        <v>0</v>
      </c>
      <c r="L17" s="158">
        <v>21</v>
      </c>
      <c r="M17" s="158">
        <f t="shared" si="10"/>
        <v>0</v>
      </c>
      <c r="N17" s="158">
        <v>0</v>
      </c>
      <c r="O17" s="158">
        <f t="shared" si="11"/>
        <v>0</v>
      </c>
      <c r="P17" s="158">
        <v>0</v>
      </c>
      <c r="Q17" s="158">
        <f t="shared" si="12"/>
        <v>0</v>
      </c>
      <c r="R17" s="158"/>
      <c r="S17" s="158" t="s">
        <v>154</v>
      </c>
      <c r="T17" s="158" t="s">
        <v>146</v>
      </c>
      <c r="U17" s="158">
        <v>0</v>
      </c>
      <c r="V17" s="158">
        <f t="shared" si="13"/>
        <v>0</v>
      </c>
      <c r="W17" s="158"/>
      <c r="X17" s="158" t="s">
        <v>294</v>
      </c>
      <c r="Y17" s="147"/>
      <c r="Z17" s="323"/>
      <c r="AA17" s="147"/>
      <c r="AB17" s="147"/>
      <c r="AC17" s="147"/>
      <c r="AD17" s="147"/>
      <c r="AE17" s="147"/>
      <c r="AF17" s="147" t="s">
        <v>295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60" outlineLevel="1">
      <c r="A18" s="316">
        <v>8</v>
      </c>
      <c r="B18" s="317"/>
      <c r="C18" s="318" t="s">
        <v>573</v>
      </c>
      <c r="D18" s="319" t="s">
        <v>249</v>
      </c>
      <c r="E18" s="320">
        <v>40</v>
      </c>
      <c r="F18" s="321"/>
      <c r="G18" s="322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8">
        <v>0</v>
      </c>
      <c r="O18" s="158">
        <f t="shared" si="11"/>
        <v>0</v>
      </c>
      <c r="P18" s="158">
        <v>0</v>
      </c>
      <c r="Q18" s="158">
        <f t="shared" si="12"/>
        <v>0</v>
      </c>
      <c r="R18" s="158"/>
      <c r="S18" s="158" t="s">
        <v>154</v>
      </c>
      <c r="T18" s="158" t="s">
        <v>146</v>
      </c>
      <c r="U18" s="158">
        <v>0</v>
      </c>
      <c r="V18" s="158">
        <f t="shared" si="13"/>
        <v>0</v>
      </c>
      <c r="W18" s="158"/>
      <c r="X18" s="158" t="s">
        <v>294</v>
      </c>
      <c r="Y18" s="147"/>
      <c r="Z18" s="323"/>
      <c r="AA18" s="147"/>
      <c r="AB18" s="147"/>
      <c r="AC18" s="147"/>
      <c r="AD18" s="147"/>
      <c r="AE18" s="147"/>
      <c r="AF18" s="147" t="s">
        <v>295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60" outlineLevel="1">
      <c r="A19" s="316">
        <v>9</v>
      </c>
      <c r="B19" s="317"/>
      <c r="C19" s="318" t="s">
        <v>574</v>
      </c>
      <c r="D19" s="319" t="s">
        <v>249</v>
      </c>
      <c r="E19" s="320">
        <v>35</v>
      </c>
      <c r="F19" s="321"/>
      <c r="G19" s="322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8">
        <v>0</v>
      </c>
      <c r="O19" s="158">
        <f t="shared" si="11"/>
        <v>0</v>
      </c>
      <c r="P19" s="158">
        <v>0</v>
      </c>
      <c r="Q19" s="158">
        <f t="shared" si="12"/>
        <v>0</v>
      </c>
      <c r="R19" s="158"/>
      <c r="S19" s="158" t="s">
        <v>154</v>
      </c>
      <c r="T19" s="158" t="s">
        <v>146</v>
      </c>
      <c r="U19" s="158">
        <v>0</v>
      </c>
      <c r="V19" s="158">
        <f t="shared" si="13"/>
        <v>0</v>
      </c>
      <c r="W19" s="158"/>
      <c r="X19" s="158" t="s">
        <v>294</v>
      </c>
      <c r="Y19" s="147"/>
      <c r="Z19" s="323"/>
      <c r="AA19" s="147"/>
      <c r="AB19" s="147"/>
      <c r="AC19" s="147"/>
      <c r="AD19" s="147"/>
      <c r="AE19" s="147"/>
      <c r="AF19" s="147" t="s">
        <v>295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60" outlineLevel="1">
      <c r="A20" s="316">
        <v>10</v>
      </c>
      <c r="B20" s="317"/>
      <c r="C20" s="318" t="s">
        <v>575</v>
      </c>
      <c r="D20" s="319" t="s">
        <v>249</v>
      </c>
      <c r="E20" s="320">
        <v>15</v>
      </c>
      <c r="F20" s="321"/>
      <c r="G20" s="322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8">
        <v>6.0000000000000002E-5</v>
      </c>
      <c r="O20" s="158">
        <f t="shared" si="11"/>
        <v>0</v>
      </c>
      <c r="P20" s="158">
        <v>0</v>
      </c>
      <c r="Q20" s="158">
        <f t="shared" si="12"/>
        <v>0</v>
      </c>
      <c r="R20" s="158" t="s">
        <v>293</v>
      </c>
      <c r="S20" s="158" t="s">
        <v>576</v>
      </c>
      <c r="T20" s="158" t="s">
        <v>146</v>
      </c>
      <c r="U20" s="158">
        <v>0</v>
      </c>
      <c r="V20" s="158">
        <f t="shared" si="13"/>
        <v>0</v>
      </c>
      <c r="W20" s="158"/>
      <c r="X20" s="158" t="s">
        <v>294</v>
      </c>
      <c r="Y20" s="147"/>
      <c r="Z20" s="323"/>
      <c r="AA20" s="147"/>
      <c r="AB20" s="147"/>
      <c r="AC20" s="147"/>
      <c r="AD20" s="147"/>
      <c r="AE20" s="147"/>
      <c r="AF20" s="147" t="s">
        <v>295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60" ht="22.5" outlineLevel="1">
      <c r="A21" s="316">
        <v>11</v>
      </c>
      <c r="B21" s="317"/>
      <c r="C21" s="318" t="s">
        <v>577</v>
      </c>
      <c r="D21" s="319" t="s">
        <v>249</v>
      </c>
      <c r="E21" s="320">
        <v>35</v>
      </c>
      <c r="F21" s="321"/>
      <c r="G21" s="322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0</v>
      </c>
      <c r="O21" s="158">
        <f t="shared" si="11"/>
        <v>0</v>
      </c>
      <c r="P21" s="158">
        <v>0</v>
      </c>
      <c r="Q21" s="158">
        <f t="shared" si="12"/>
        <v>0</v>
      </c>
      <c r="R21" s="158"/>
      <c r="S21" s="158" t="s">
        <v>154</v>
      </c>
      <c r="T21" s="158" t="s">
        <v>146</v>
      </c>
      <c r="U21" s="158">
        <v>0</v>
      </c>
      <c r="V21" s="158">
        <f t="shared" si="13"/>
        <v>0</v>
      </c>
      <c r="W21" s="158"/>
      <c r="X21" s="158" t="s">
        <v>294</v>
      </c>
      <c r="Y21" s="147"/>
      <c r="Z21" s="323"/>
      <c r="AA21" s="147"/>
      <c r="AB21" s="147"/>
      <c r="AC21" s="147"/>
      <c r="AD21" s="147"/>
      <c r="AE21" s="147"/>
      <c r="AF21" s="147" t="s">
        <v>295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60" outlineLevel="1">
      <c r="A22" s="316">
        <v>12</v>
      </c>
      <c r="B22" s="317"/>
      <c r="C22" s="318" t="s">
        <v>578</v>
      </c>
      <c r="D22" s="319" t="s">
        <v>246</v>
      </c>
      <c r="E22" s="320">
        <v>70</v>
      </c>
      <c r="F22" s="321"/>
      <c r="G22" s="322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0</v>
      </c>
      <c r="O22" s="158">
        <f t="shared" si="11"/>
        <v>0</v>
      </c>
      <c r="P22" s="158">
        <v>0</v>
      </c>
      <c r="Q22" s="158">
        <f t="shared" si="12"/>
        <v>0</v>
      </c>
      <c r="R22" s="158"/>
      <c r="S22" s="158" t="s">
        <v>154</v>
      </c>
      <c r="T22" s="158" t="s">
        <v>146</v>
      </c>
      <c r="U22" s="158">
        <v>0</v>
      </c>
      <c r="V22" s="158">
        <f t="shared" si="13"/>
        <v>0</v>
      </c>
      <c r="W22" s="158"/>
      <c r="X22" s="158" t="s">
        <v>294</v>
      </c>
      <c r="Y22" s="147"/>
      <c r="Z22" s="323"/>
      <c r="AA22" s="147"/>
      <c r="AB22" s="147"/>
      <c r="AC22" s="147"/>
      <c r="AD22" s="147"/>
      <c r="AE22" s="147"/>
      <c r="AF22" s="147" t="s">
        <v>295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60" ht="22.5" outlineLevel="1">
      <c r="A23" s="316">
        <v>13</v>
      </c>
      <c r="B23" s="317"/>
      <c r="C23" s="318" t="s">
        <v>579</v>
      </c>
      <c r="D23" s="319" t="s">
        <v>246</v>
      </c>
      <c r="E23" s="320">
        <v>50</v>
      </c>
      <c r="F23" s="321"/>
      <c r="G23" s="322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154</v>
      </c>
      <c r="T23" s="158" t="s">
        <v>146</v>
      </c>
      <c r="U23" s="158">
        <v>0</v>
      </c>
      <c r="V23" s="158">
        <f t="shared" si="13"/>
        <v>0</v>
      </c>
      <c r="W23" s="158"/>
      <c r="X23" s="158" t="s">
        <v>294</v>
      </c>
      <c r="Y23" s="147"/>
      <c r="Z23" s="323"/>
      <c r="AA23" s="147"/>
      <c r="AB23" s="147"/>
      <c r="AC23" s="147"/>
      <c r="AD23" s="147"/>
      <c r="AE23" s="147"/>
      <c r="AF23" s="147" t="s">
        <v>295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60" outlineLevel="1">
      <c r="A24" s="316">
        <v>14</v>
      </c>
      <c r="B24" s="317"/>
      <c r="C24" s="318" t="s">
        <v>580</v>
      </c>
      <c r="D24" s="319" t="s">
        <v>246</v>
      </c>
      <c r="E24" s="320">
        <v>6</v>
      </c>
      <c r="F24" s="321"/>
      <c r="G24" s="322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8"/>
      <c r="S24" s="158" t="s">
        <v>154</v>
      </c>
      <c r="T24" s="158" t="s">
        <v>146</v>
      </c>
      <c r="U24" s="158">
        <v>0</v>
      </c>
      <c r="V24" s="158">
        <f t="shared" si="13"/>
        <v>0</v>
      </c>
      <c r="W24" s="158"/>
      <c r="X24" s="158" t="s">
        <v>294</v>
      </c>
      <c r="Y24" s="147"/>
      <c r="Z24" s="323"/>
      <c r="AA24" s="147"/>
      <c r="AB24" s="147"/>
      <c r="AC24" s="147"/>
      <c r="AD24" s="147"/>
      <c r="AE24" s="147"/>
      <c r="AF24" s="147" t="s">
        <v>295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60" outlineLevel="1">
      <c r="A25" s="316">
        <v>15</v>
      </c>
      <c r="B25" s="317"/>
      <c r="C25" s="318" t="s">
        <v>581</v>
      </c>
      <c r="D25" s="319" t="s">
        <v>246</v>
      </c>
      <c r="E25" s="320">
        <v>16</v>
      </c>
      <c r="F25" s="321"/>
      <c r="G25" s="322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8"/>
      <c r="S25" s="158" t="s">
        <v>154</v>
      </c>
      <c r="T25" s="158" t="s">
        <v>146</v>
      </c>
      <c r="U25" s="158">
        <v>0</v>
      </c>
      <c r="V25" s="158">
        <f t="shared" si="13"/>
        <v>0</v>
      </c>
      <c r="W25" s="158"/>
      <c r="X25" s="158" t="s">
        <v>294</v>
      </c>
      <c r="Y25" s="147"/>
      <c r="Z25" s="323"/>
      <c r="AA25" s="147"/>
      <c r="AB25" s="147"/>
      <c r="AC25" s="147"/>
      <c r="AD25" s="147"/>
      <c r="AE25" s="147"/>
      <c r="AF25" s="147" t="s">
        <v>295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60" ht="22.5" outlineLevel="1">
      <c r="A26" s="316">
        <v>16</v>
      </c>
      <c r="B26" s="317"/>
      <c r="C26" s="318" t="s">
        <v>582</v>
      </c>
      <c r="D26" s="319" t="s">
        <v>454</v>
      </c>
      <c r="E26" s="320">
        <v>1</v>
      </c>
      <c r="F26" s="321"/>
      <c r="G26" s="322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154</v>
      </c>
      <c r="T26" s="158" t="s">
        <v>146</v>
      </c>
      <c r="U26" s="158">
        <v>0</v>
      </c>
      <c r="V26" s="158">
        <f t="shared" si="13"/>
        <v>0</v>
      </c>
      <c r="W26" s="158"/>
      <c r="X26" s="158" t="s">
        <v>294</v>
      </c>
      <c r="Y26" s="324"/>
      <c r="Z26" s="323"/>
      <c r="AA26" s="147"/>
      <c r="AB26" s="147"/>
      <c r="AC26" s="147"/>
      <c r="AD26" s="147"/>
      <c r="AE26" s="147"/>
      <c r="AF26" s="147" t="s">
        <v>295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60">
      <c r="A27" s="309" t="s">
        <v>140</v>
      </c>
      <c r="B27" s="310" t="s">
        <v>583</v>
      </c>
      <c r="C27" s="311" t="s">
        <v>584</v>
      </c>
      <c r="D27" s="312"/>
      <c r="E27" s="313"/>
      <c r="F27" s="314"/>
      <c r="G27" s="315">
        <f>SUMIF(AG28:AG37,"&lt;&gt;NOR",G28:G37)</f>
        <v>0</v>
      </c>
      <c r="H27" s="160"/>
      <c r="I27" s="160">
        <f>SUM(I28:I37)</f>
        <v>0</v>
      </c>
      <c r="J27" s="160"/>
      <c r="K27" s="160">
        <f>SUM(K28:K37)</f>
        <v>0</v>
      </c>
      <c r="L27" s="160"/>
      <c r="M27" s="160">
        <f>SUM(M28:M37)</f>
        <v>0</v>
      </c>
      <c r="N27" s="160"/>
      <c r="O27" s="160">
        <f>SUM(O28:O37)</f>
        <v>0</v>
      </c>
      <c r="P27" s="160"/>
      <c r="Q27" s="160">
        <f>SUM(Q28:Q37)</f>
        <v>0</v>
      </c>
      <c r="R27" s="160"/>
      <c r="S27" s="160"/>
      <c r="T27" s="160"/>
      <c r="U27" s="160"/>
      <c r="V27" s="160">
        <f>SUM(V28:V37)</f>
        <v>44</v>
      </c>
      <c r="W27" s="160"/>
      <c r="X27" s="160"/>
      <c r="AG27" t="s">
        <v>141</v>
      </c>
    </row>
    <row r="28" spans="1:60" outlineLevel="1">
      <c r="A28" s="316">
        <v>17</v>
      </c>
      <c r="B28" s="317"/>
      <c r="C28" s="318" t="s">
        <v>585</v>
      </c>
      <c r="D28" s="319" t="s">
        <v>246</v>
      </c>
      <c r="E28" s="320">
        <v>3</v>
      </c>
      <c r="F28" s="321"/>
      <c r="G28" s="322">
        <f t="shared" ref="G28:G37" si="14">ROUND(E28*F28,2)</f>
        <v>0</v>
      </c>
      <c r="H28" s="159"/>
      <c r="I28" s="158">
        <f t="shared" ref="I28:I37" si="15">ROUND(E28*H28,2)</f>
        <v>0</v>
      </c>
      <c r="J28" s="159"/>
      <c r="K28" s="158">
        <f t="shared" ref="K28:K37" si="16">ROUND(E28*J28,2)</f>
        <v>0</v>
      </c>
      <c r="L28" s="158">
        <v>21</v>
      </c>
      <c r="M28" s="158">
        <f t="shared" ref="M28:M37" si="17">G28*(1+L28/100)</f>
        <v>0</v>
      </c>
      <c r="N28" s="158">
        <v>0</v>
      </c>
      <c r="O28" s="158">
        <f t="shared" ref="O28:O37" si="18">ROUND(E28*N28,2)</f>
        <v>0</v>
      </c>
      <c r="P28" s="158">
        <v>0</v>
      </c>
      <c r="Q28" s="158">
        <f t="shared" ref="Q28:Q37" si="19">ROUND(E28*P28,2)</f>
        <v>0</v>
      </c>
      <c r="R28" s="158"/>
      <c r="S28" s="158" t="s">
        <v>154</v>
      </c>
      <c r="T28" s="158" t="s">
        <v>146</v>
      </c>
      <c r="U28" s="158">
        <v>0</v>
      </c>
      <c r="V28" s="158">
        <f t="shared" ref="V28:V37" si="20">ROUND(E28*U28,2)</f>
        <v>0</v>
      </c>
      <c r="W28" s="158"/>
      <c r="X28" s="158" t="s">
        <v>172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173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>
      <c r="A29" s="316">
        <v>18</v>
      </c>
      <c r="B29" s="317"/>
      <c r="C29" s="318" t="s">
        <v>586</v>
      </c>
      <c r="D29" s="319" t="s">
        <v>237</v>
      </c>
      <c r="E29" s="320">
        <v>8</v>
      </c>
      <c r="F29" s="321"/>
      <c r="G29" s="322">
        <f t="shared" si="14"/>
        <v>0</v>
      </c>
      <c r="H29" s="159"/>
      <c r="I29" s="158">
        <f t="shared" si="15"/>
        <v>0</v>
      </c>
      <c r="J29" s="159"/>
      <c r="K29" s="158">
        <f t="shared" si="16"/>
        <v>0</v>
      </c>
      <c r="L29" s="158">
        <v>21</v>
      </c>
      <c r="M29" s="158">
        <f t="shared" si="17"/>
        <v>0</v>
      </c>
      <c r="N29" s="158">
        <v>0</v>
      </c>
      <c r="O29" s="158">
        <f t="shared" si="18"/>
        <v>0</v>
      </c>
      <c r="P29" s="158">
        <v>0</v>
      </c>
      <c r="Q29" s="158">
        <f t="shared" si="19"/>
        <v>0</v>
      </c>
      <c r="R29" s="158"/>
      <c r="S29" s="158" t="s">
        <v>154</v>
      </c>
      <c r="T29" s="158" t="s">
        <v>146</v>
      </c>
      <c r="U29" s="158">
        <v>0</v>
      </c>
      <c r="V29" s="158">
        <f t="shared" si="20"/>
        <v>0</v>
      </c>
      <c r="W29" s="158"/>
      <c r="X29" s="158" t="s">
        <v>172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316">
        <v>19</v>
      </c>
      <c r="B30" s="317"/>
      <c r="C30" s="318" t="s">
        <v>587</v>
      </c>
      <c r="D30" s="319" t="s">
        <v>465</v>
      </c>
      <c r="E30" s="320">
        <v>4</v>
      </c>
      <c r="F30" s="321"/>
      <c r="G30" s="322">
        <f t="shared" si="14"/>
        <v>0</v>
      </c>
      <c r="H30" s="159"/>
      <c r="I30" s="158">
        <f t="shared" si="15"/>
        <v>0</v>
      </c>
      <c r="J30" s="159"/>
      <c r="K30" s="158">
        <f t="shared" si="16"/>
        <v>0</v>
      </c>
      <c r="L30" s="158">
        <v>21</v>
      </c>
      <c r="M30" s="158">
        <f t="shared" si="17"/>
        <v>0</v>
      </c>
      <c r="N30" s="158">
        <v>0</v>
      </c>
      <c r="O30" s="158">
        <f t="shared" si="18"/>
        <v>0</v>
      </c>
      <c r="P30" s="158">
        <v>0</v>
      </c>
      <c r="Q30" s="158">
        <f t="shared" si="19"/>
        <v>0</v>
      </c>
      <c r="R30" s="158"/>
      <c r="S30" s="158" t="s">
        <v>154</v>
      </c>
      <c r="T30" s="158" t="s">
        <v>146</v>
      </c>
      <c r="U30" s="158">
        <v>0</v>
      </c>
      <c r="V30" s="158">
        <f t="shared" si="20"/>
        <v>0</v>
      </c>
      <c r="W30" s="158"/>
      <c r="X30" s="158" t="s">
        <v>172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173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>
      <c r="A31" s="316">
        <v>20</v>
      </c>
      <c r="B31" s="317"/>
      <c r="C31" s="318" t="s">
        <v>588</v>
      </c>
      <c r="D31" s="319" t="s">
        <v>465</v>
      </c>
      <c r="E31" s="320">
        <v>4</v>
      </c>
      <c r="F31" s="321"/>
      <c r="G31" s="322">
        <f t="shared" si="14"/>
        <v>0</v>
      </c>
      <c r="H31" s="159"/>
      <c r="I31" s="158">
        <f t="shared" si="15"/>
        <v>0</v>
      </c>
      <c r="J31" s="159"/>
      <c r="K31" s="158">
        <f t="shared" si="16"/>
        <v>0</v>
      </c>
      <c r="L31" s="158">
        <v>21</v>
      </c>
      <c r="M31" s="158">
        <f t="shared" si="17"/>
        <v>0</v>
      </c>
      <c r="N31" s="158">
        <v>0</v>
      </c>
      <c r="O31" s="158">
        <f t="shared" si="18"/>
        <v>0</v>
      </c>
      <c r="P31" s="158">
        <v>0</v>
      </c>
      <c r="Q31" s="158">
        <f t="shared" si="19"/>
        <v>0</v>
      </c>
      <c r="R31" s="158"/>
      <c r="S31" s="158" t="s">
        <v>154</v>
      </c>
      <c r="T31" s="158" t="s">
        <v>146</v>
      </c>
      <c r="U31" s="158">
        <v>0</v>
      </c>
      <c r="V31" s="158">
        <f t="shared" si="20"/>
        <v>0</v>
      </c>
      <c r="W31" s="158"/>
      <c r="X31" s="158" t="s">
        <v>172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173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316">
        <v>21</v>
      </c>
      <c r="B32" s="317"/>
      <c r="C32" s="318" t="s">
        <v>589</v>
      </c>
      <c r="D32" s="319" t="s">
        <v>590</v>
      </c>
      <c r="E32" s="320">
        <v>30</v>
      </c>
      <c r="F32" s="321"/>
      <c r="G32" s="322">
        <f t="shared" si="14"/>
        <v>0</v>
      </c>
      <c r="H32" s="159"/>
      <c r="I32" s="158">
        <f t="shared" si="15"/>
        <v>0</v>
      </c>
      <c r="J32" s="159"/>
      <c r="K32" s="158">
        <f t="shared" si="16"/>
        <v>0</v>
      </c>
      <c r="L32" s="158">
        <v>21</v>
      </c>
      <c r="M32" s="158">
        <f t="shared" si="17"/>
        <v>0</v>
      </c>
      <c r="N32" s="158">
        <v>0</v>
      </c>
      <c r="O32" s="158">
        <f t="shared" si="18"/>
        <v>0</v>
      </c>
      <c r="P32" s="158">
        <v>0</v>
      </c>
      <c r="Q32" s="158">
        <f t="shared" si="19"/>
        <v>0</v>
      </c>
      <c r="R32" s="158"/>
      <c r="S32" s="158" t="s">
        <v>154</v>
      </c>
      <c r="T32" s="158" t="s">
        <v>146</v>
      </c>
      <c r="U32" s="158">
        <v>0</v>
      </c>
      <c r="V32" s="158">
        <f t="shared" si="20"/>
        <v>0</v>
      </c>
      <c r="W32" s="158"/>
      <c r="X32" s="158" t="s">
        <v>172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173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316">
        <v>22</v>
      </c>
      <c r="B33" s="317"/>
      <c r="C33" s="318" t="s">
        <v>591</v>
      </c>
      <c r="D33" s="319" t="s">
        <v>590</v>
      </c>
      <c r="E33" s="320">
        <v>30</v>
      </c>
      <c r="F33" s="321"/>
      <c r="G33" s="322">
        <f t="shared" si="14"/>
        <v>0</v>
      </c>
      <c r="H33" s="159"/>
      <c r="I33" s="158">
        <f t="shared" si="15"/>
        <v>0</v>
      </c>
      <c r="J33" s="159"/>
      <c r="K33" s="158">
        <f t="shared" si="16"/>
        <v>0</v>
      </c>
      <c r="L33" s="158">
        <v>21</v>
      </c>
      <c r="M33" s="158">
        <f t="shared" si="17"/>
        <v>0</v>
      </c>
      <c r="N33" s="158">
        <v>0</v>
      </c>
      <c r="O33" s="158">
        <f t="shared" si="18"/>
        <v>0</v>
      </c>
      <c r="P33" s="158">
        <v>0</v>
      </c>
      <c r="Q33" s="158">
        <f t="shared" si="19"/>
        <v>0</v>
      </c>
      <c r="R33" s="158"/>
      <c r="S33" s="158" t="s">
        <v>154</v>
      </c>
      <c r="T33" s="158" t="s">
        <v>146</v>
      </c>
      <c r="U33" s="158">
        <v>1</v>
      </c>
      <c r="V33" s="158">
        <f t="shared" si="20"/>
        <v>30</v>
      </c>
      <c r="W33" s="158"/>
      <c r="X33" s="158" t="s">
        <v>172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316">
        <v>23</v>
      </c>
      <c r="B34" s="317"/>
      <c r="C34" s="318" t="s">
        <v>592</v>
      </c>
      <c r="D34" s="319" t="s">
        <v>302</v>
      </c>
      <c r="E34" s="320">
        <v>2</v>
      </c>
      <c r="F34" s="321"/>
      <c r="G34" s="322">
        <f t="shared" si="14"/>
        <v>0</v>
      </c>
      <c r="H34" s="159"/>
      <c r="I34" s="158">
        <f t="shared" si="15"/>
        <v>0</v>
      </c>
      <c r="J34" s="159"/>
      <c r="K34" s="158">
        <f t="shared" si="16"/>
        <v>0</v>
      </c>
      <c r="L34" s="158">
        <v>21</v>
      </c>
      <c r="M34" s="158">
        <f t="shared" si="17"/>
        <v>0</v>
      </c>
      <c r="N34" s="158">
        <v>0</v>
      </c>
      <c r="O34" s="158">
        <f t="shared" si="18"/>
        <v>0</v>
      </c>
      <c r="P34" s="158">
        <v>0</v>
      </c>
      <c r="Q34" s="158">
        <f t="shared" si="19"/>
        <v>0</v>
      </c>
      <c r="R34" s="158"/>
      <c r="S34" s="158" t="s">
        <v>154</v>
      </c>
      <c r="T34" s="158" t="s">
        <v>146</v>
      </c>
      <c r="U34" s="158">
        <v>1</v>
      </c>
      <c r="V34" s="158">
        <f t="shared" si="20"/>
        <v>2</v>
      </c>
      <c r="W34" s="158"/>
      <c r="X34" s="158" t="s">
        <v>172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316">
        <v>24</v>
      </c>
      <c r="B35" s="317"/>
      <c r="C35" s="318" t="s">
        <v>593</v>
      </c>
      <c r="D35" s="319" t="s">
        <v>465</v>
      </c>
      <c r="E35" s="320">
        <v>4</v>
      </c>
      <c r="F35" s="321"/>
      <c r="G35" s="322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8"/>
      <c r="S35" s="158" t="s">
        <v>154</v>
      </c>
      <c r="T35" s="158" t="s">
        <v>146</v>
      </c>
      <c r="U35" s="158">
        <v>1</v>
      </c>
      <c r="V35" s="158">
        <f t="shared" si="20"/>
        <v>4</v>
      </c>
      <c r="W35" s="158"/>
      <c r="X35" s="158" t="s">
        <v>172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173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316">
        <v>25</v>
      </c>
      <c r="B36" s="317"/>
      <c r="C36" s="318" t="s">
        <v>594</v>
      </c>
      <c r="D36" s="319" t="s">
        <v>237</v>
      </c>
      <c r="E36" s="320">
        <v>2</v>
      </c>
      <c r="F36" s="321"/>
      <c r="G36" s="322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0</v>
      </c>
      <c r="O36" s="158">
        <f t="shared" si="18"/>
        <v>0</v>
      </c>
      <c r="P36" s="158">
        <v>0</v>
      </c>
      <c r="Q36" s="158">
        <f t="shared" si="19"/>
        <v>0</v>
      </c>
      <c r="R36" s="158"/>
      <c r="S36" s="158" t="s">
        <v>154</v>
      </c>
      <c r="T36" s="158" t="s">
        <v>146</v>
      </c>
      <c r="U36" s="158">
        <v>1</v>
      </c>
      <c r="V36" s="158">
        <f t="shared" si="20"/>
        <v>2</v>
      </c>
      <c r="W36" s="158"/>
      <c r="X36" s="158" t="s">
        <v>172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173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316">
        <v>26</v>
      </c>
      <c r="B37" s="317"/>
      <c r="C37" s="318" t="s">
        <v>595</v>
      </c>
      <c r="D37" s="319" t="s">
        <v>237</v>
      </c>
      <c r="E37" s="320">
        <v>6</v>
      </c>
      <c r="F37" s="321"/>
      <c r="G37" s="322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8"/>
      <c r="S37" s="158" t="s">
        <v>154</v>
      </c>
      <c r="T37" s="158" t="s">
        <v>146</v>
      </c>
      <c r="U37" s="158">
        <v>1</v>
      </c>
      <c r="V37" s="158">
        <f t="shared" si="20"/>
        <v>6</v>
      </c>
      <c r="W37" s="158"/>
      <c r="X37" s="158" t="s">
        <v>172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173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309" t="s">
        <v>140</v>
      </c>
      <c r="B38" s="310" t="s">
        <v>596</v>
      </c>
      <c r="C38" s="311" t="s">
        <v>597</v>
      </c>
      <c r="D38" s="312"/>
      <c r="E38" s="313"/>
      <c r="F38" s="314"/>
      <c r="G38" s="315">
        <f>SUMIF(AG39:AG57,"&lt;&gt;NOR",G39:G57)</f>
        <v>0</v>
      </c>
      <c r="H38" s="160"/>
      <c r="I38" s="160">
        <f>SUM(I39:I57)</f>
        <v>0</v>
      </c>
      <c r="J38" s="160"/>
      <c r="K38" s="160">
        <f>SUM(K39:K57)</f>
        <v>0</v>
      </c>
      <c r="L38" s="160"/>
      <c r="M38" s="160">
        <f>SUM(M39:M57)</f>
        <v>0</v>
      </c>
      <c r="N38" s="160"/>
      <c r="O38" s="160">
        <f>SUM(O39:O57)</f>
        <v>0</v>
      </c>
      <c r="P38" s="160"/>
      <c r="Q38" s="160">
        <f>SUM(Q39:Q57)</f>
        <v>0</v>
      </c>
      <c r="R38" s="160"/>
      <c r="S38" s="160"/>
      <c r="T38" s="160"/>
      <c r="U38" s="160"/>
      <c r="V38" s="160">
        <f>SUM(V39:V57)</f>
        <v>137.67999999999998</v>
      </c>
      <c r="W38" s="160"/>
      <c r="X38" s="160"/>
      <c r="AG38" t="s">
        <v>141</v>
      </c>
    </row>
    <row r="39" spans="1:60" outlineLevel="1">
      <c r="A39" s="316">
        <v>27</v>
      </c>
      <c r="B39" s="317"/>
      <c r="C39" s="318" t="s">
        <v>598</v>
      </c>
      <c r="D39" s="319" t="s">
        <v>302</v>
      </c>
      <c r="E39" s="320">
        <v>1</v>
      </c>
      <c r="F39" s="321"/>
      <c r="G39" s="322">
        <f t="shared" ref="G39:G57" si="21">ROUND(E39*F39,2)</f>
        <v>0</v>
      </c>
      <c r="H39" s="159"/>
      <c r="I39" s="158">
        <f t="shared" ref="I39:I57" si="22">ROUND(E39*H39,2)</f>
        <v>0</v>
      </c>
      <c r="J39" s="159"/>
      <c r="K39" s="158">
        <f t="shared" ref="K39:K57" si="23">ROUND(E39*J39,2)</f>
        <v>0</v>
      </c>
      <c r="L39" s="158">
        <v>21</v>
      </c>
      <c r="M39" s="158">
        <f t="shared" ref="M39:M57" si="24">G39*(1+L39/100)</f>
        <v>0</v>
      </c>
      <c r="N39" s="158">
        <v>0</v>
      </c>
      <c r="O39" s="158">
        <f t="shared" ref="O39:O57" si="25">ROUND(E39*N39,2)</f>
        <v>0</v>
      </c>
      <c r="P39" s="158">
        <v>0</v>
      </c>
      <c r="Q39" s="158">
        <f t="shared" ref="Q39:Q57" si="26">ROUND(E39*P39,2)</f>
        <v>0</v>
      </c>
      <c r="R39" s="158"/>
      <c r="S39" s="158" t="s">
        <v>154</v>
      </c>
      <c r="T39" s="158" t="s">
        <v>561</v>
      </c>
      <c r="U39" s="158">
        <v>0.5</v>
      </c>
      <c r="V39" s="158">
        <f t="shared" ref="V39:V57" si="27">ROUND(E39*U39,2)</f>
        <v>0.5</v>
      </c>
      <c r="W39" s="158"/>
      <c r="X39" s="158" t="s">
        <v>172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316">
        <v>28</v>
      </c>
      <c r="B40" s="317"/>
      <c r="C40" s="318" t="s">
        <v>599</v>
      </c>
      <c r="D40" s="319" t="s">
        <v>302</v>
      </c>
      <c r="E40" s="320">
        <v>1</v>
      </c>
      <c r="F40" s="321"/>
      <c r="G40" s="322">
        <f t="shared" si="21"/>
        <v>0</v>
      </c>
      <c r="H40" s="159"/>
      <c r="I40" s="158">
        <f t="shared" si="22"/>
        <v>0</v>
      </c>
      <c r="J40" s="159"/>
      <c r="K40" s="158">
        <f t="shared" si="23"/>
        <v>0</v>
      </c>
      <c r="L40" s="158">
        <v>21</v>
      </c>
      <c r="M40" s="158">
        <f t="shared" si="24"/>
        <v>0</v>
      </c>
      <c r="N40" s="158">
        <v>0</v>
      </c>
      <c r="O40" s="158">
        <f t="shared" si="25"/>
        <v>0</v>
      </c>
      <c r="P40" s="158">
        <v>0</v>
      </c>
      <c r="Q40" s="158">
        <f t="shared" si="26"/>
        <v>0</v>
      </c>
      <c r="R40" s="158"/>
      <c r="S40" s="158" t="s">
        <v>154</v>
      </c>
      <c r="T40" s="158" t="s">
        <v>561</v>
      </c>
      <c r="U40" s="158">
        <v>0.5</v>
      </c>
      <c r="V40" s="158">
        <f t="shared" si="27"/>
        <v>0.5</v>
      </c>
      <c r="W40" s="158"/>
      <c r="X40" s="158" t="s">
        <v>172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316">
        <v>29</v>
      </c>
      <c r="B41" s="317"/>
      <c r="C41" s="318" t="s">
        <v>600</v>
      </c>
      <c r="D41" s="319" t="s">
        <v>246</v>
      </c>
      <c r="E41" s="320">
        <v>9</v>
      </c>
      <c r="F41" s="321"/>
      <c r="G41" s="322">
        <f t="shared" si="21"/>
        <v>0</v>
      </c>
      <c r="H41" s="159"/>
      <c r="I41" s="158">
        <f t="shared" si="22"/>
        <v>0</v>
      </c>
      <c r="J41" s="159"/>
      <c r="K41" s="158">
        <f t="shared" si="23"/>
        <v>0</v>
      </c>
      <c r="L41" s="158">
        <v>21</v>
      </c>
      <c r="M41" s="158">
        <f t="shared" si="24"/>
        <v>0</v>
      </c>
      <c r="N41" s="158">
        <v>0</v>
      </c>
      <c r="O41" s="158">
        <f t="shared" si="25"/>
        <v>0</v>
      </c>
      <c r="P41" s="158">
        <v>0</v>
      </c>
      <c r="Q41" s="158">
        <f t="shared" si="26"/>
        <v>0</v>
      </c>
      <c r="R41" s="158"/>
      <c r="S41" s="158" t="s">
        <v>154</v>
      </c>
      <c r="T41" s="158" t="s">
        <v>561</v>
      </c>
      <c r="U41" s="158">
        <v>8</v>
      </c>
      <c r="V41" s="158">
        <f t="shared" si="27"/>
        <v>72</v>
      </c>
      <c r="W41" s="158"/>
      <c r="X41" s="158" t="s">
        <v>172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>
      <c r="A42" s="316">
        <v>30</v>
      </c>
      <c r="B42" s="317"/>
      <c r="C42" s="318" t="s">
        <v>601</v>
      </c>
      <c r="D42" s="319" t="s">
        <v>249</v>
      </c>
      <c r="E42" s="320">
        <v>179</v>
      </c>
      <c r="F42" s="321"/>
      <c r="G42" s="322">
        <f t="shared" si="21"/>
        <v>0</v>
      </c>
      <c r="H42" s="159"/>
      <c r="I42" s="158">
        <f t="shared" si="22"/>
        <v>0</v>
      </c>
      <c r="J42" s="159"/>
      <c r="K42" s="158">
        <f t="shared" si="23"/>
        <v>0</v>
      </c>
      <c r="L42" s="158">
        <v>21</v>
      </c>
      <c r="M42" s="158">
        <f t="shared" si="24"/>
        <v>0</v>
      </c>
      <c r="N42" s="158">
        <v>0</v>
      </c>
      <c r="O42" s="158">
        <f t="shared" si="25"/>
        <v>0</v>
      </c>
      <c r="P42" s="158">
        <v>0</v>
      </c>
      <c r="Q42" s="158">
        <f t="shared" si="26"/>
        <v>0</v>
      </c>
      <c r="R42" s="158"/>
      <c r="S42" s="158" t="s">
        <v>154</v>
      </c>
      <c r="T42" s="158" t="s">
        <v>561</v>
      </c>
      <c r="U42" s="158">
        <v>4.6330000000000003E-2</v>
      </c>
      <c r="V42" s="158">
        <f t="shared" si="27"/>
        <v>8.2899999999999991</v>
      </c>
      <c r="W42" s="158"/>
      <c r="X42" s="158" t="s">
        <v>172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>
      <c r="A43" s="316">
        <v>31</v>
      </c>
      <c r="B43" s="317"/>
      <c r="C43" s="318" t="s">
        <v>602</v>
      </c>
      <c r="D43" s="319" t="s">
        <v>249</v>
      </c>
      <c r="E43" s="320">
        <v>35</v>
      </c>
      <c r="F43" s="321"/>
      <c r="G43" s="322">
        <f t="shared" si="21"/>
        <v>0</v>
      </c>
      <c r="H43" s="159"/>
      <c r="I43" s="158">
        <f t="shared" si="22"/>
        <v>0</v>
      </c>
      <c r="J43" s="159"/>
      <c r="K43" s="158">
        <f t="shared" si="23"/>
        <v>0</v>
      </c>
      <c r="L43" s="158">
        <v>21</v>
      </c>
      <c r="M43" s="158">
        <f t="shared" si="24"/>
        <v>0</v>
      </c>
      <c r="N43" s="158">
        <v>0</v>
      </c>
      <c r="O43" s="158">
        <f t="shared" si="25"/>
        <v>0</v>
      </c>
      <c r="P43" s="158">
        <v>0</v>
      </c>
      <c r="Q43" s="158">
        <f t="shared" si="26"/>
        <v>0</v>
      </c>
      <c r="R43" s="158"/>
      <c r="S43" s="158" t="s">
        <v>154</v>
      </c>
      <c r="T43" s="158" t="s">
        <v>561</v>
      </c>
      <c r="U43" s="158">
        <v>8.1339999999999996E-2</v>
      </c>
      <c r="V43" s="158">
        <f t="shared" si="27"/>
        <v>2.85</v>
      </c>
      <c r="W43" s="158"/>
      <c r="X43" s="158" t="s">
        <v>172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316">
        <v>32</v>
      </c>
      <c r="B44" s="317"/>
      <c r="C44" s="318" t="s">
        <v>603</v>
      </c>
      <c r="D44" s="319" t="s">
        <v>249</v>
      </c>
      <c r="E44" s="320">
        <v>40</v>
      </c>
      <c r="F44" s="321"/>
      <c r="G44" s="322">
        <f t="shared" si="21"/>
        <v>0</v>
      </c>
      <c r="H44" s="159"/>
      <c r="I44" s="158">
        <f t="shared" si="22"/>
        <v>0</v>
      </c>
      <c r="J44" s="159"/>
      <c r="K44" s="158">
        <f t="shared" si="23"/>
        <v>0</v>
      </c>
      <c r="L44" s="158">
        <v>21</v>
      </c>
      <c r="M44" s="158">
        <f t="shared" si="24"/>
        <v>0</v>
      </c>
      <c r="N44" s="158">
        <v>0</v>
      </c>
      <c r="O44" s="158">
        <f t="shared" si="25"/>
        <v>0</v>
      </c>
      <c r="P44" s="158">
        <v>0</v>
      </c>
      <c r="Q44" s="158">
        <f t="shared" si="26"/>
        <v>0</v>
      </c>
      <c r="R44" s="158"/>
      <c r="S44" s="158" t="s">
        <v>154</v>
      </c>
      <c r="T44" s="158" t="s">
        <v>561</v>
      </c>
      <c r="U44" s="158">
        <v>7.2539999999999993E-2</v>
      </c>
      <c r="V44" s="158">
        <f t="shared" si="27"/>
        <v>2.9</v>
      </c>
      <c r="W44" s="158"/>
      <c r="X44" s="158" t="s">
        <v>172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173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>
      <c r="A45" s="316">
        <v>33</v>
      </c>
      <c r="B45" s="317"/>
      <c r="C45" s="318" t="s">
        <v>604</v>
      </c>
      <c r="D45" s="319" t="s">
        <v>249</v>
      </c>
      <c r="E45" s="320">
        <v>35</v>
      </c>
      <c r="F45" s="321"/>
      <c r="G45" s="322">
        <f t="shared" si="21"/>
        <v>0</v>
      </c>
      <c r="H45" s="159"/>
      <c r="I45" s="158">
        <f t="shared" si="22"/>
        <v>0</v>
      </c>
      <c r="J45" s="159"/>
      <c r="K45" s="158">
        <f t="shared" si="23"/>
        <v>0</v>
      </c>
      <c r="L45" s="158">
        <v>21</v>
      </c>
      <c r="M45" s="158">
        <f t="shared" si="24"/>
        <v>0</v>
      </c>
      <c r="N45" s="158">
        <v>0</v>
      </c>
      <c r="O45" s="158">
        <f t="shared" si="25"/>
        <v>0</v>
      </c>
      <c r="P45" s="158">
        <v>0</v>
      </c>
      <c r="Q45" s="158">
        <f t="shared" si="26"/>
        <v>0</v>
      </c>
      <c r="R45" s="158"/>
      <c r="S45" s="158" t="s">
        <v>154</v>
      </c>
      <c r="T45" s="158" t="s">
        <v>146</v>
      </c>
      <c r="U45" s="158">
        <v>0.20669999999999999</v>
      </c>
      <c r="V45" s="158">
        <f t="shared" si="27"/>
        <v>7.23</v>
      </c>
      <c r="W45" s="158"/>
      <c r="X45" s="158" t="s">
        <v>172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316">
        <v>34</v>
      </c>
      <c r="B46" s="317"/>
      <c r="C46" s="318" t="s">
        <v>605</v>
      </c>
      <c r="D46" s="319" t="s">
        <v>249</v>
      </c>
      <c r="E46" s="320">
        <v>15</v>
      </c>
      <c r="F46" s="321"/>
      <c r="G46" s="322">
        <f t="shared" si="21"/>
        <v>0</v>
      </c>
      <c r="H46" s="159"/>
      <c r="I46" s="158">
        <f t="shared" si="22"/>
        <v>0</v>
      </c>
      <c r="J46" s="159"/>
      <c r="K46" s="158">
        <f t="shared" si="23"/>
        <v>0</v>
      </c>
      <c r="L46" s="158">
        <v>21</v>
      </c>
      <c r="M46" s="158">
        <f t="shared" si="24"/>
        <v>0</v>
      </c>
      <c r="N46" s="158">
        <v>0</v>
      </c>
      <c r="O46" s="158">
        <f t="shared" si="25"/>
        <v>0</v>
      </c>
      <c r="P46" s="158">
        <v>0</v>
      </c>
      <c r="Q46" s="158">
        <f t="shared" si="26"/>
        <v>0</v>
      </c>
      <c r="R46" s="158"/>
      <c r="S46" s="158" t="s">
        <v>154</v>
      </c>
      <c r="T46" s="158" t="s">
        <v>561</v>
      </c>
      <c r="U46" s="158">
        <v>2.5000000000000001E-2</v>
      </c>
      <c r="V46" s="158">
        <f t="shared" si="27"/>
        <v>0.38</v>
      </c>
      <c r="W46" s="158"/>
      <c r="X46" s="158" t="s">
        <v>172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316">
        <v>35</v>
      </c>
      <c r="B47" s="317"/>
      <c r="C47" s="318" t="s">
        <v>606</v>
      </c>
      <c r="D47" s="319" t="s">
        <v>249</v>
      </c>
      <c r="E47" s="320">
        <v>35</v>
      </c>
      <c r="F47" s="321"/>
      <c r="G47" s="322">
        <f t="shared" si="21"/>
        <v>0</v>
      </c>
      <c r="H47" s="159"/>
      <c r="I47" s="158">
        <f t="shared" si="22"/>
        <v>0</v>
      </c>
      <c r="J47" s="159"/>
      <c r="K47" s="158">
        <f t="shared" si="23"/>
        <v>0</v>
      </c>
      <c r="L47" s="158">
        <v>21</v>
      </c>
      <c r="M47" s="158">
        <f t="shared" si="24"/>
        <v>0</v>
      </c>
      <c r="N47" s="158">
        <v>0</v>
      </c>
      <c r="O47" s="158">
        <f t="shared" si="25"/>
        <v>0</v>
      </c>
      <c r="P47" s="158">
        <v>0</v>
      </c>
      <c r="Q47" s="158">
        <f t="shared" si="26"/>
        <v>0</v>
      </c>
      <c r="R47" s="158"/>
      <c r="S47" s="158" t="s">
        <v>154</v>
      </c>
      <c r="T47" s="158" t="s">
        <v>146</v>
      </c>
      <c r="U47" s="158">
        <v>0</v>
      </c>
      <c r="V47" s="158">
        <f t="shared" si="27"/>
        <v>0</v>
      </c>
      <c r="W47" s="158"/>
      <c r="X47" s="158" t="s">
        <v>172</v>
      </c>
      <c r="Y47" s="147"/>
      <c r="Z47" s="323"/>
      <c r="AA47" s="147"/>
      <c r="AB47" s="147"/>
      <c r="AC47" s="147"/>
      <c r="AD47" s="147"/>
      <c r="AE47" s="147"/>
      <c r="AF47" s="147" t="s">
        <v>173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60" outlineLevel="1">
      <c r="A48" s="316">
        <v>36</v>
      </c>
      <c r="B48" s="317"/>
      <c r="C48" s="318" t="s">
        <v>607</v>
      </c>
      <c r="D48" s="319" t="s">
        <v>249</v>
      </c>
      <c r="E48" s="320">
        <v>50</v>
      </c>
      <c r="F48" s="321"/>
      <c r="G48" s="322">
        <f t="shared" si="21"/>
        <v>0</v>
      </c>
      <c r="H48" s="159"/>
      <c r="I48" s="158">
        <f t="shared" si="22"/>
        <v>0</v>
      </c>
      <c r="J48" s="159"/>
      <c r="K48" s="158">
        <f t="shared" si="23"/>
        <v>0</v>
      </c>
      <c r="L48" s="158">
        <v>21</v>
      </c>
      <c r="M48" s="158">
        <f t="shared" si="24"/>
        <v>0</v>
      </c>
      <c r="N48" s="158">
        <v>0</v>
      </c>
      <c r="O48" s="158">
        <f t="shared" si="25"/>
        <v>0</v>
      </c>
      <c r="P48" s="158">
        <v>0</v>
      </c>
      <c r="Q48" s="158">
        <f t="shared" si="26"/>
        <v>0</v>
      </c>
      <c r="R48" s="158"/>
      <c r="S48" s="158" t="s">
        <v>154</v>
      </c>
      <c r="T48" s="158" t="s">
        <v>146</v>
      </c>
      <c r="U48" s="158">
        <v>0</v>
      </c>
      <c r="V48" s="158">
        <f t="shared" si="27"/>
        <v>0</v>
      </c>
      <c r="W48" s="158"/>
      <c r="X48" s="158" t="s">
        <v>172</v>
      </c>
      <c r="Y48" s="147"/>
      <c r="Z48" s="323"/>
      <c r="AA48" s="147"/>
      <c r="AB48" s="147"/>
      <c r="AC48" s="147"/>
      <c r="AD48" s="147"/>
      <c r="AE48" s="147"/>
      <c r="AF48" s="147" t="s">
        <v>173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60" outlineLevel="1">
      <c r="A49" s="316">
        <v>37</v>
      </c>
      <c r="B49" s="317"/>
      <c r="C49" s="318" t="s">
        <v>608</v>
      </c>
      <c r="D49" s="319" t="s">
        <v>246</v>
      </c>
      <c r="E49" s="320">
        <v>6</v>
      </c>
      <c r="F49" s="321"/>
      <c r="G49" s="322">
        <f t="shared" si="21"/>
        <v>0</v>
      </c>
      <c r="H49" s="159"/>
      <c r="I49" s="158">
        <f t="shared" si="22"/>
        <v>0</v>
      </c>
      <c r="J49" s="159"/>
      <c r="K49" s="158">
        <f t="shared" si="23"/>
        <v>0</v>
      </c>
      <c r="L49" s="158">
        <v>21</v>
      </c>
      <c r="M49" s="158">
        <f t="shared" si="24"/>
        <v>0</v>
      </c>
      <c r="N49" s="158">
        <v>0</v>
      </c>
      <c r="O49" s="158">
        <f t="shared" si="25"/>
        <v>0</v>
      </c>
      <c r="P49" s="158">
        <v>0</v>
      </c>
      <c r="Q49" s="158">
        <f t="shared" si="26"/>
        <v>0</v>
      </c>
      <c r="R49" s="158"/>
      <c r="S49" s="158" t="s">
        <v>154</v>
      </c>
      <c r="T49" s="158" t="s">
        <v>561</v>
      </c>
      <c r="U49" s="158">
        <v>0.151</v>
      </c>
      <c r="V49" s="158">
        <f t="shared" si="27"/>
        <v>0.91</v>
      </c>
      <c r="W49" s="158"/>
      <c r="X49" s="158" t="s">
        <v>172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316">
        <v>38</v>
      </c>
      <c r="B50" s="317"/>
      <c r="C50" s="318" t="s">
        <v>609</v>
      </c>
      <c r="D50" s="319" t="s">
        <v>246</v>
      </c>
      <c r="E50" s="320">
        <v>12</v>
      </c>
      <c r="F50" s="321"/>
      <c r="G50" s="322">
        <f t="shared" si="21"/>
        <v>0</v>
      </c>
      <c r="H50" s="159"/>
      <c r="I50" s="158">
        <f t="shared" si="22"/>
        <v>0</v>
      </c>
      <c r="J50" s="159"/>
      <c r="K50" s="158">
        <f t="shared" si="23"/>
        <v>0</v>
      </c>
      <c r="L50" s="158">
        <v>21</v>
      </c>
      <c r="M50" s="158">
        <f t="shared" si="24"/>
        <v>0</v>
      </c>
      <c r="N50" s="158">
        <v>0</v>
      </c>
      <c r="O50" s="158">
        <f t="shared" si="25"/>
        <v>0</v>
      </c>
      <c r="P50" s="158">
        <v>0</v>
      </c>
      <c r="Q50" s="158">
        <f t="shared" si="26"/>
        <v>0</v>
      </c>
      <c r="R50" s="158"/>
      <c r="S50" s="158" t="s">
        <v>154</v>
      </c>
      <c r="T50" s="158" t="s">
        <v>561</v>
      </c>
      <c r="U50" s="158">
        <v>0.48886000000000002</v>
      </c>
      <c r="V50" s="158">
        <f t="shared" si="27"/>
        <v>5.87</v>
      </c>
      <c r="W50" s="158"/>
      <c r="X50" s="158" t="s">
        <v>172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316">
        <v>39</v>
      </c>
      <c r="B51" s="317"/>
      <c r="C51" s="318" t="s">
        <v>610</v>
      </c>
      <c r="D51" s="319" t="s">
        <v>246</v>
      </c>
      <c r="E51" s="320">
        <v>16</v>
      </c>
      <c r="F51" s="321"/>
      <c r="G51" s="322">
        <f t="shared" si="21"/>
        <v>0</v>
      </c>
      <c r="H51" s="159"/>
      <c r="I51" s="158">
        <f t="shared" si="22"/>
        <v>0</v>
      </c>
      <c r="J51" s="159"/>
      <c r="K51" s="158">
        <f t="shared" si="23"/>
        <v>0</v>
      </c>
      <c r="L51" s="158">
        <v>21</v>
      </c>
      <c r="M51" s="158">
        <f t="shared" si="24"/>
        <v>0</v>
      </c>
      <c r="N51" s="158">
        <v>0</v>
      </c>
      <c r="O51" s="158">
        <f t="shared" si="25"/>
        <v>0</v>
      </c>
      <c r="P51" s="158">
        <v>0</v>
      </c>
      <c r="Q51" s="158">
        <f t="shared" si="26"/>
        <v>0</v>
      </c>
      <c r="R51" s="158"/>
      <c r="S51" s="158" t="s">
        <v>154</v>
      </c>
      <c r="T51" s="158" t="s">
        <v>561</v>
      </c>
      <c r="U51" s="158">
        <v>0.65200000000000002</v>
      </c>
      <c r="V51" s="158">
        <f t="shared" si="27"/>
        <v>10.43</v>
      </c>
      <c r="W51" s="158"/>
      <c r="X51" s="158" t="s">
        <v>172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316">
        <v>40</v>
      </c>
      <c r="B52" s="317"/>
      <c r="C52" s="318" t="s">
        <v>611</v>
      </c>
      <c r="D52" s="319" t="s">
        <v>246</v>
      </c>
      <c r="E52" s="320">
        <v>3</v>
      </c>
      <c r="F52" s="321"/>
      <c r="G52" s="322">
        <f t="shared" si="21"/>
        <v>0</v>
      </c>
      <c r="H52" s="159"/>
      <c r="I52" s="158">
        <f t="shared" si="22"/>
        <v>0</v>
      </c>
      <c r="J52" s="159"/>
      <c r="K52" s="158">
        <f t="shared" si="23"/>
        <v>0</v>
      </c>
      <c r="L52" s="158">
        <v>21</v>
      </c>
      <c r="M52" s="158">
        <f t="shared" si="24"/>
        <v>0</v>
      </c>
      <c r="N52" s="158">
        <v>0</v>
      </c>
      <c r="O52" s="158">
        <f t="shared" si="25"/>
        <v>0</v>
      </c>
      <c r="P52" s="158">
        <v>0</v>
      </c>
      <c r="Q52" s="158">
        <f t="shared" si="26"/>
        <v>0</v>
      </c>
      <c r="R52" s="158"/>
      <c r="S52" s="158" t="s">
        <v>154</v>
      </c>
      <c r="T52" s="158" t="s">
        <v>146</v>
      </c>
      <c r="U52" s="158">
        <v>0.60499999999999998</v>
      </c>
      <c r="V52" s="158">
        <f t="shared" si="27"/>
        <v>1.82</v>
      </c>
      <c r="W52" s="158"/>
      <c r="X52" s="158" t="s">
        <v>172</v>
      </c>
      <c r="Y52" s="147"/>
      <c r="Z52" s="323"/>
      <c r="AA52" s="147"/>
      <c r="AB52" s="147"/>
      <c r="AC52" s="147"/>
      <c r="AD52" s="147"/>
      <c r="AE52" s="147"/>
      <c r="AF52" s="147" t="s">
        <v>173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60" outlineLevel="1">
      <c r="A53" s="316">
        <v>41</v>
      </c>
      <c r="B53" s="317"/>
      <c r="C53" s="318" t="s">
        <v>612</v>
      </c>
      <c r="D53" s="319" t="s">
        <v>465</v>
      </c>
      <c r="E53" s="320">
        <v>4</v>
      </c>
      <c r="F53" s="321"/>
      <c r="G53" s="322">
        <f t="shared" si="21"/>
        <v>0</v>
      </c>
      <c r="H53" s="159"/>
      <c r="I53" s="158">
        <f t="shared" si="22"/>
        <v>0</v>
      </c>
      <c r="J53" s="159"/>
      <c r="K53" s="158">
        <f t="shared" si="23"/>
        <v>0</v>
      </c>
      <c r="L53" s="158">
        <v>21</v>
      </c>
      <c r="M53" s="158">
        <f t="shared" si="24"/>
        <v>0</v>
      </c>
      <c r="N53" s="158">
        <v>0</v>
      </c>
      <c r="O53" s="158">
        <f t="shared" si="25"/>
        <v>0</v>
      </c>
      <c r="P53" s="158">
        <v>0</v>
      </c>
      <c r="Q53" s="158">
        <f t="shared" si="26"/>
        <v>0</v>
      </c>
      <c r="R53" s="158"/>
      <c r="S53" s="158" t="s">
        <v>154</v>
      </c>
      <c r="T53" s="158" t="s">
        <v>146</v>
      </c>
      <c r="U53" s="158">
        <v>1</v>
      </c>
      <c r="V53" s="158">
        <f t="shared" si="27"/>
        <v>4</v>
      </c>
      <c r="W53" s="158"/>
      <c r="X53" s="158" t="s">
        <v>172</v>
      </c>
      <c r="Y53" s="147"/>
      <c r="Z53" s="323"/>
      <c r="AA53" s="147"/>
      <c r="AB53" s="147"/>
      <c r="AC53" s="147"/>
      <c r="AD53" s="147"/>
      <c r="AE53" s="147"/>
      <c r="AF53" s="147" t="s">
        <v>173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60" outlineLevel="1">
      <c r="A54" s="316">
        <v>42</v>
      </c>
      <c r="B54" s="317"/>
      <c r="C54" s="318" t="s">
        <v>613</v>
      </c>
      <c r="D54" s="319" t="s">
        <v>465</v>
      </c>
      <c r="E54" s="320">
        <v>4</v>
      </c>
      <c r="F54" s="321"/>
      <c r="G54" s="322">
        <f t="shared" si="21"/>
        <v>0</v>
      </c>
      <c r="H54" s="159"/>
      <c r="I54" s="158">
        <f t="shared" si="22"/>
        <v>0</v>
      </c>
      <c r="J54" s="159"/>
      <c r="K54" s="158">
        <f t="shared" si="23"/>
        <v>0</v>
      </c>
      <c r="L54" s="158">
        <v>21</v>
      </c>
      <c r="M54" s="158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8"/>
      <c r="S54" s="158" t="s">
        <v>154</v>
      </c>
      <c r="T54" s="158" t="s">
        <v>146</v>
      </c>
      <c r="U54" s="158">
        <v>1</v>
      </c>
      <c r="V54" s="158">
        <f t="shared" si="27"/>
        <v>4</v>
      </c>
      <c r="W54" s="158"/>
      <c r="X54" s="158" t="s">
        <v>172</v>
      </c>
      <c r="Y54" s="147"/>
      <c r="Z54" s="323"/>
      <c r="AA54" s="147"/>
      <c r="AB54" s="147"/>
      <c r="AC54" s="147"/>
      <c r="AD54" s="147"/>
      <c r="AE54" s="147"/>
      <c r="AF54" s="147" t="s">
        <v>173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60" ht="22.5" outlineLevel="1">
      <c r="A55" s="316">
        <v>43</v>
      </c>
      <c r="B55" s="317"/>
      <c r="C55" s="318" t="s">
        <v>614</v>
      </c>
      <c r="D55" s="319" t="s">
        <v>465</v>
      </c>
      <c r="E55" s="320">
        <v>4</v>
      </c>
      <c r="F55" s="321"/>
      <c r="G55" s="322">
        <f t="shared" si="21"/>
        <v>0</v>
      </c>
      <c r="H55" s="159"/>
      <c r="I55" s="158">
        <f t="shared" si="22"/>
        <v>0</v>
      </c>
      <c r="J55" s="159"/>
      <c r="K55" s="158">
        <f t="shared" si="23"/>
        <v>0</v>
      </c>
      <c r="L55" s="158">
        <v>21</v>
      </c>
      <c r="M55" s="158">
        <f t="shared" si="24"/>
        <v>0</v>
      </c>
      <c r="N55" s="158">
        <v>0</v>
      </c>
      <c r="O55" s="158">
        <f t="shared" si="25"/>
        <v>0</v>
      </c>
      <c r="P55" s="158">
        <v>0</v>
      </c>
      <c r="Q55" s="158">
        <f t="shared" si="26"/>
        <v>0</v>
      </c>
      <c r="R55" s="158"/>
      <c r="S55" s="158" t="s">
        <v>154</v>
      </c>
      <c r="T55" s="158" t="s">
        <v>146</v>
      </c>
      <c r="U55" s="158">
        <v>1</v>
      </c>
      <c r="V55" s="158">
        <f t="shared" si="27"/>
        <v>4</v>
      </c>
      <c r="W55" s="158"/>
      <c r="X55" s="158" t="s">
        <v>172</v>
      </c>
      <c r="Y55" s="147"/>
      <c r="Z55" s="323"/>
      <c r="AA55" s="147"/>
      <c r="AB55" s="147"/>
      <c r="AC55" s="147"/>
      <c r="AD55" s="147"/>
      <c r="AE55" s="147"/>
      <c r="AF55" s="147" t="s">
        <v>173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60" outlineLevel="1">
      <c r="A56" s="316">
        <v>44</v>
      </c>
      <c r="B56" s="317"/>
      <c r="C56" s="318" t="s">
        <v>615</v>
      </c>
      <c r="D56" s="319" t="s">
        <v>465</v>
      </c>
      <c r="E56" s="320">
        <v>8</v>
      </c>
      <c r="F56" s="321"/>
      <c r="G56" s="322">
        <f t="shared" si="21"/>
        <v>0</v>
      </c>
      <c r="H56" s="159"/>
      <c r="I56" s="158">
        <f t="shared" si="22"/>
        <v>0</v>
      </c>
      <c r="J56" s="159"/>
      <c r="K56" s="158">
        <f t="shared" si="23"/>
        <v>0</v>
      </c>
      <c r="L56" s="158">
        <v>21</v>
      </c>
      <c r="M56" s="158">
        <f t="shared" si="24"/>
        <v>0</v>
      </c>
      <c r="N56" s="158">
        <v>0</v>
      </c>
      <c r="O56" s="158">
        <f t="shared" si="25"/>
        <v>0</v>
      </c>
      <c r="P56" s="158">
        <v>0</v>
      </c>
      <c r="Q56" s="158">
        <f t="shared" si="26"/>
        <v>0</v>
      </c>
      <c r="R56" s="158"/>
      <c r="S56" s="158" t="s">
        <v>154</v>
      </c>
      <c r="T56" s="158" t="s">
        <v>146</v>
      </c>
      <c r="U56" s="158">
        <v>1</v>
      </c>
      <c r="V56" s="158">
        <f t="shared" si="27"/>
        <v>8</v>
      </c>
      <c r="W56" s="158"/>
      <c r="X56" s="158" t="s">
        <v>172</v>
      </c>
      <c r="Y56" s="147"/>
      <c r="Z56" s="323"/>
      <c r="AA56" s="147"/>
      <c r="AB56" s="147"/>
      <c r="AC56" s="147"/>
      <c r="AD56" s="147"/>
      <c r="AE56" s="147"/>
      <c r="AF56" s="147" t="s">
        <v>173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60" outlineLevel="1">
      <c r="A57" s="316">
        <v>45</v>
      </c>
      <c r="B57" s="317"/>
      <c r="C57" s="318" t="s">
        <v>616</v>
      </c>
      <c r="D57" s="319" t="s">
        <v>465</v>
      </c>
      <c r="E57" s="320">
        <v>4</v>
      </c>
      <c r="F57" s="321"/>
      <c r="G57" s="322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8">
        <v>0</v>
      </c>
      <c r="O57" s="158">
        <f t="shared" si="25"/>
        <v>0</v>
      </c>
      <c r="P57" s="158">
        <v>0</v>
      </c>
      <c r="Q57" s="158">
        <f t="shared" si="26"/>
        <v>0</v>
      </c>
      <c r="R57" s="158"/>
      <c r="S57" s="158" t="s">
        <v>154</v>
      </c>
      <c r="T57" s="158" t="s">
        <v>146</v>
      </c>
      <c r="U57" s="158">
        <v>1</v>
      </c>
      <c r="V57" s="158">
        <f t="shared" si="27"/>
        <v>4</v>
      </c>
      <c r="W57" s="158"/>
      <c r="X57" s="158" t="s">
        <v>172</v>
      </c>
      <c r="Y57" s="147"/>
      <c r="Z57" s="323"/>
      <c r="AA57" s="147"/>
      <c r="AB57" s="147"/>
      <c r="AC57" s="147"/>
      <c r="AD57" s="147"/>
      <c r="AE57" s="147"/>
      <c r="AF57" s="147" t="s">
        <v>173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60">
      <c r="A58" s="309" t="s">
        <v>140</v>
      </c>
      <c r="B58" s="310" t="s">
        <v>617</v>
      </c>
      <c r="C58" s="311" t="s">
        <v>618</v>
      </c>
      <c r="D58" s="312"/>
      <c r="E58" s="313"/>
      <c r="F58" s="314"/>
      <c r="G58" s="315">
        <f>SUMIF(AG59:AG61,"&lt;&gt;NOR",G59:G61)</f>
        <v>0</v>
      </c>
      <c r="H58" s="160"/>
      <c r="I58" s="160" t="e">
        <f>SUM(#REF!)</f>
        <v>#REF!</v>
      </c>
      <c r="J58" s="160"/>
      <c r="K58" s="160" t="e">
        <f>SUM(#REF!)</f>
        <v>#REF!</v>
      </c>
      <c r="L58" s="160"/>
      <c r="M58" s="160" t="e">
        <f>SUM(#REF!)</f>
        <v>#REF!</v>
      </c>
      <c r="N58" s="160"/>
      <c r="O58" s="160" t="e">
        <f>SUM(#REF!)</f>
        <v>#REF!</v>
      </c>
      <c r="P58" s="160"/>
      <c r="Q58" s="160" t="e">
        <f>SUM(#REF!)</f>
        <v>#REF!</v>
      </c>
      <c r="R58" s="160"/>
      <c r="S58" s="160"/>
      <c r="T58" s="160"/>
      <c r="U58" s="160"/>
      <c r="V58" s="160" t="e">
        <f>SUM(#REF!)</f>
        <v>#REF!</v>
      </c>
      <c r="W58" s="160"/>
      <c r="X58" s="160"/>
      <c r="AG58" t="s">
        <v>141</v>
      </c>
    </row>
    <row r="59" spans="1:60" outlineLevel="1">
      <c r="A59" s="316">
        <v>46</v>
      </c>
      <c r="B59" s="317"/>
      <c r="C59" s="318" t="s">
        <v>619</v>
      </c>
      <c r="D59" s="319" t="s">
        <v>237</v>
      </c>
      <c r="E59" s="325">
        <v>10</v>
      </c>
      <c r="F59" s="321"/>
      <c r="G59" s="322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8"/>
      <c r="S59" s="158" t="s">
        <v>154</v>
      </c>
      <c r="T59" s="158" t="s">
        <v>146</v>
      </c>
      <c r="U59" s="158">
        <v>1</v>
      </c>
      <c r="V59" s="158">
        <f>ROUND(E59*U59,2)</f>
        <v>10</v>
      </c>
      <c r="W59" s="158"/>
      <c r="X59" s="158" t="s">
        <v>172</v>
      </c>
      <c r="Y59" s="147"/>
      <c r="Z59" s="323"/>
      <c r="AA59" s="147"/>
      <c r="AB59" s="147"/>
      <c r="AC59" s="147"/>
      <c r="AD59" s="147"/>
      <c r="AE59" s="147"/>
      <c r="AF59" s="147" t="s">
        <v>173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60" outlineLevel="1">
      <c r="A60" s="316">
        <v>47</v>
      </c>
      <c r="B60" s="317"/>
      <c r="C60" s="318" t="s">
        <v>620</v>
      </c>
      <c r="D60" s="319" t="s">
        <v>237</v>
      </c>
      <c r="E60" s="325">
        <v>24</v>
      </c>
      <c r="F60" s="321"/>
      <c r="G60" s="322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154</v>
      </c>
      <c r="T60" s="158" t="s">
        <v>146</v>
      </c>
      <c r="U60" s="158">
        <v>1</v>
      </c>
      <c r="V60" s="158">
        <f>ROUND(E60*U60,2)</f>
        <v>24</v>
      </c>
      <c r="W60" s="158"/>
      <c r="X60" s="158" t="s">
        <v>172</v>
      </c>
      <c r="Y60" s="147"/>
      <c r="Z60" s="323"/>
      <c r="AA60" s="147"/>
      <c r="AB60" s="147"/>
      <c r="AC60" s="147"/>
      <c r="AD60" s="147"/>
      <c r="AE60" s="147"/>
      <c r="AF60" s="147" t="s">
        <v>173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60" outlineLevel="1">
      <c r="A61" s="316">
        <v>48</v>
      </c>
      <c r="B61" s="317"/>
      <c r="C61" s="318" t="s">
        <v>621</v>
      </c>
      <c r="D61" s="319" t="s">
        <v>237</v>
      </c>
      <c r="E61" s="325">
        <v>16</v>
      </c>
      <c r="F61" s="321"/>
      <c r="G61" s="322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154</v>
      </c>
      <c r="T61" s="158" t="s">
        <v>146</v>
      </c>
      <c r="U61" s="158">
        <v>1</v>
      </c>
      <c r="V61" s="158">
        <f>ROUND(E61*U61,2)</f>
        <v>16</v>
      </c>
      <c r="W61" s="158"/>
      <c r="X61" s="158" t="s">
        <v>172</v>
      </c>
      <c r="Y61" s="147"/>
      <c r="Z61" s="323"/>
      <c r="AA61" s="147"/>
      <c r="AB61" s="147"/>
      <c r="AC61" s="147"/>
      <c r="AD61" s="147"/>
      <c r="AE61" s="147"/>
      <c r="AF61" s="147" t="s">
        <v>173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60">
      <c r="A62" s="309" t="s">
        <v>140</v>
      </c>
      <c r="B62" s="310" t="s">
        <v>622</v>
      </c>
      <c r="C62" s="311" t="s">
        <v>623</v>
      </c>
      <c r="D62" s="312"/>
      <c r="E62" s="313"/>
      <c r="F62" s="314"/>
      <c r="G62" s="315">
        <f>SUMIF(AG63:AG67,"&lt;&gt;NOR",G63:G67)</f>
        <v>0</v>
      </c>
      <c r="H62" s="160"/>
      <c r="I62" s="160">
        <f>SUM(I63:I67)</f>
        <v>0</v>
      </c>
      <c r="J62" s="160"/>
      <c r="K62" s="160">
        <f>SUM(K63:K67)</f>
        <v>0</v>
      </c>
      <c r="L62" s="160"/>
      <c r="M62" s="160">
        <f>SUM(M63:M67)</f>
        <v>0</v>
      </c>
      <c r="N62" s="160"/>
      <c r="O62" s="160">
        <f>SUM(O63:O67)</f>
        <v>0</v>
      </c>
      <c r="P62" s="160"/>
      <c r="Q62" s="160">
        <f>SUM(Q63:Q67)</f>
        <v>0</v>
      </c>
      <c r="R62" s="160"/>
      <c r="S62" s="160"/>
      <c r="T62" s="160"/>
      <c r="U62" s="160"/>
      <c r="V62" s="160">
        <f>SUM(V63:V67)</f>
        <v>28</v>
      </c>
      <c r="W62" s="160"/>
      <c r="X62" s="160"/>
      <c r="AG62" t="s">
        <v>141</v>
      </c>
    </row>
    <row r="63" spans="1:60" outlineLevel="1">
      <c r="A63" s="316">
        <v>49</v>
      </c>
      <c r="B63" s="317"/>
      <c r="C63" s="318" t="s">
        <v>624</v>
      </c>
      <c r="D63" s="319" t="s">
        <v>237</v>
      </c>
      <c r="E63" s="320">
        <v>10</v>
      </c>
      <c r="F63" s="321"/>
      <c r="G63" s="322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158" t="s">
        <v>154</v>
      </c>
      <c r="T63" s="158" t="s">
        <v>146</v>
      </c>
      <c r="U63" s="158">
        <v>1</v>
      </c>
      <c r="V63" s="158">
        <f>ROUND(E63*U63,2)</f>
        <v>10</v>
      </c>
      <c r="W63" s="158"/>
      <c r="X63" s="158" t="s">
        <v>172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173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316">
        <v>50</v>
      </c>
      <c r="B64" s="317"/>
      <c r="C64" s="318" t="s">
        <v>625</v>
      </c>
      <c r="D64" s="319" t="s">
        <v>237</v>
      </c>
      <c r="E64" s="320">
        <v>8</v>
      </c>
      <c r="F64" s="321"/>
      <c r="G64" s="322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154</v>
      </c>
      <c r="T64" s="158" t="s">
        <v>146</v>
      </c>
      <c r="U64" s="158">
        <v>1</v>
      </c>
      <c r="V64" s="158">
        <f>ROUND(E64*U64,2)</f>
        <v>8</v>
      </c>
      <c r="W64" s="158"/>
      <c r="X64" s="158" t="s">
        <v>172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173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316">
        <v>51</v>
      </c>
      <c r="B65" s="317"/>
      <c r="C65" s="318" t="s">
        <v>626</v>
      </c>
      <c r="D65" s="319" t="s">
        <v>237</v>
      </c>
      <c r="E65" s="320">
        <v>4</v>
      </c>
      <c r="F65" s="321"/>
      <c r="G65" s="322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154</v>
      </c>
      <c r="T65" s="158" t="s">
        <v>146</v>
      </c>
      <c r="U65" s="158">
        <v>1</v>
      </c>
      <c r="V65" s="158">
        <f>ROUND(E65*U65,2)</f>
        <v>4</v>
      </c>
      <c r="W65" s="158"/>
      <c r="X65" s="158" t="s">
        <v>172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316">
        <v>52</v>
      </c>
      <c r="B66" s="317"/>
      <c r="C66" s="318" t="s">
        <v>627</v>
      </c>
      <c r="D66" s="319" t="s">
        <v>237</v>
      </c>
      <c r="E66" s="320">
        <v>6</v>
      </c>
      <c r="F66" s="321"/>
      <c r="G66" s="322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154</v>
      </c>
      <c r="T66" s="158" t="s">
        <v>628</v>
      </c>
      <c r="U66" s="158">
        <v>0</v>
      </c>
      <c r="V66" s="158">
        <f>ROUND(E66*U66,2)</f>
        <v>0</v>
      </c>
      <c r="W66" s="158"/>
      <c r="X66" s="158" t="s">
        <v>172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316">
        <v>53</v>
      </c>
      <c r="B67" s="317"/>
      <c r="C67" s="318" t="s">
        <v>629</v>
      </c>
      <c r="D67" s="319" t="s">
        <v>237</v>
      </c>
      <c r="E67" s="320">
        <v>6</v>
      </c>
      <c r="F67" s="321"/>
      <c r="G67" s="322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154</v>
      </c>
      <c r="T67" s="158" t="s">
        <v>146</v>
      </c>
      <c r="U67" s="158">
        <v>1</v>
      </c>
      <c r="V67" s="158">
        <f>ROUND(E67*U67,2)</f>
        <v>6</v>
      </c>
      <c r="W67" s="158"/>
      <c r="X67" s="158" t="s">
        <v>172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309" t="s">
        <v>140</v>
      </c>
      <c r="B68" s="310" t="s">
        <v>111</v>
      </c>
      <c r="C68" s="311" t="s">
        <v>27</v>
      </c>
      <c r="D68" s="312"/>
      <c r="E68" s="313"/>
      <c r="F68" s="314"/>
      <c r="G68" s="315">
        <f>SUMIF(AG69:AG74,"&lt;&gt;NOR",G69:G74)</f>
        <v>0</v>
      </c>
      <c r="H68" s="160"/>
      <c r="I68" s="160">
        <f>SUM(I69:I74)</f>
        <v>0</v>
      </c>
      <c r="J68" s="160"/>
      <c r="K68" s="160">
        <f>SUM(K69:K74)</f>
        <v>0</v>
      </c>
      <c r="L68" s="160"/>
      <c r="M68" s="160">
        <f>SUM(M69:M74)</f>
        <v>0</v>
      </c>
      <c r="N68" s="160"/>
      <c r="O68" s="160">
        <f>SUM(O69:O74)</f>
        <v>0</v>
      </c>
      <c r="P68" s="160"/>
      <c r="Q68" s="160">
        <f>SUM(Q69:Q74)</f>
        <v>0</v>
      </c>
      <c r="R68" s="160"/>
      <c r="S68" s="160"/>
      <c r="T68" s="160"/>
      <c r="U68" s="160"/>
      <c r="V68" s="160">
        <f>SUM(V69:V74)</f>
        <v>0</v>
      </c>
      <c r="W68" s="160"/>
      <c r="X68" s="160"/>
      <c r="AG68" t="s">
        <v>141</v>
      </c>
    </row>
    <row r="69" spans="1:60" outlineLevel="1">
      <c r="A69" s="316">
        <v>54</v>
      </c>
      <c r="B69" s="317"/>
      <c r="C69" s="318" t="s">
        <v>630</v>
      </c>
      <c r="D69" s="319" t="s">
        <v>454</v>
      </c>
      <c r="E69" s="320">
        <v>1</v>
      </c>
      <c r="F69" s="321"/>
      <c r="G69" s="322">
        <f t="shared" ref="G69:G74" si="28">ROUND(E69*F69,2)</f>
        <v>0</v>
      </c>
      <c r="H69" s="159"/>
      <c r="I69" s="158">
        <f t="shared" ref="I69:I74" si="29">ROUND(E69*H69,2)</f>
        <v>0</v>
      </c>
      <c r="J69" s="159"/>
      <c r="K69" s="158">
        <f t="shared" ref="K69:K74" si="30">ROUND(E69*J69,2)</f>
        <v>0</v>
      </c>
      <c r="L69" s="158">
        <v>21</v>
      </c>
      <c r="M69" s="158">
        <f t="shared" ref="M69:M74" si="31">G69*(1+L69/100)</f>
        <v>0</v>
      </c>
      <c r="N69" s="158">
        <v>0</v>
      </c>
      <c r="O69" s="158">
        <f t="shared" ref="O69:O74" si="32">ROUND(E69*N69,2)</f>
        <v>0</v>
      </c>
      <c r="P69" s="158">
        <v>0</v>
      </c>
      <c r="Q69" s="158">
        <f t="shared" ref="Q69:Q74" si="33">ROUND(E69*P69,2)</f>
        <v>0</v>
      </c>
      <c r="R69" s="158"/>
      <c r="S69" s="158" t="s">
        <v>154</v>
      </c>
      <c r="T69" s="158" t="s">
        <v>146</v>
      </c>
      <c r="U69" s="158">
        <v>0</v>
      </c>
      <c r="V69" s="158">
        <f t="shared" ref="V69:V74" si="34">ROUND(E69*U69,2)</f>
        <v>0</v>
      </c>
      <c r="W69" s="158"/>
      <c r="X69" s="158" t="s">
        <v>172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316">
        <v>55</v>
      </c>
      <c r="B70" s="317"/>
      <c r="C70" s="318" t="s">
        <v>166</v>
      </c>
      <c r="D70" s="319" t="s">
        <v>631</v>
      </c>
      <c r="E70" s="320">
        <v>1</v>
      </c>
      <c r="F70" s="321"/>
      <c r="G70" s="322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8">
        <v>0</v>
      </c>
      <c r="O70" s="158">
        <f t="shared" si="32"/>
        <v>0</v>
      </c>
      <c r="P70" s="158">
        <v>0</v>
      </c>
      <c r="Q70" s="158">
        <f t="shared" si="33"/>
        <v>0</v>
      </c>
      <c r="R70" s="158"/>
      <c r="S70" s="158" t="s">
        <v>154</v>
      </c>
      <c r="T70" s="158" t="s">
        <v>146</v>
      </c>
      <c r="U70" s="158">
        <v>0</v>
      </c>
      <c r="V70" s="158">
        <f t="shared" si="34"/>
        <v>0</v>
      </c>
      <c r="W70" s="158"/>
      <c r="X70" s="158" t="s">
        <v>172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316">
        <v>56</v>
      </c>
      <c r="B71" s="317"/>
      <c r="C71" s="318" t="s">
        <v>632</v>
      </c>
      <c r="D71" s="319" t="s">
        <v>631</v>
      </c>
      <c r="E71" s="320">
        <v>1</v>
      </c>
      <c r="F71" s="321"/>
      <c r="G71" s="322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8"/>
      <c r="S71" s="158" t="s">
        <v>154</v>
      </c>
      <c r="T71" s="158" t="s">
        <v>146</v>
      </c>
      <c r="U71" s="158">
        <v>0</v>
      </c>
      <c r="V71" s="158">
        <f t="shared" si="34"/>
        <v>0</v>
      </c>
      <c r="W71" s="158"/>
      <c r="X71" s="158" t="s">
        <v>172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316">
        <v>57</v>
      </c>
      <c r="B72" s="317"/>
      <c r="C72" s="318" t="s">
        <v>633</v>
      </c>
      <c r="D72" s="319" t="s">
        <v>631</v>
      </c>
      <c r="E72" s="320">
        <v>1</v>
      </c>
      <c r="F72" s="321"/>
      <c r="G72" s="322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8">
        <v>0</v>
      </c>
      <c r="O72" s="158">
        <f t="shared" si="32"/>
        <v>0</v>
      </c>
      <c r="P72" s="158">
        <v>0</v>
      </c>
      <c r="Q72" s="158">
        <f t="shared" si="33"/>
        <v>0</v>
      </c>
      <c r="R72" s="158"/>
      <c r="S72" s="158" t="s">
        <v>154</v>
      </c>
      <c r="T72" s="158" t="s">
        <v>146</v>
      </c>
      <c r="U72" s="158">
        <v>0</v>
      </c>
      <c r="V72" s="158">
        <f t="shared" si="34"/>
        <v>0</v>
      </c>
      <c r="W72" s="158"/>
      <c r="X72" s="158" t="s">
        <v>172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173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316">
        <v>58</v>
      </c>
      <c r="B73" s="326"/>
      <c r="C73" s="327" t="s">
        <v>634</v>
      </c>
      <c r="D73" s="328" t="s">
        <v>454</v>
      </c>
      <c r="E73" s="329">
        <v>1</v>
      </c>
      <c r="F73" s="330"/>
      <c r="G73" s="331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8"/>
      <c r="S73" s="158" t="s">
        <v>154</v>
      </c>
      <c r="T73" s="158" t="s">
        <v>146</v>
      </c>
      <c r="U73" s="158">
        <v>0</v>
      </c>
      <c r="V73" s="158">
        <f t="shared" si="34"/>
        <v>0</v>
      </c>
      <c r="W73" s="158"/>
      <c r="X73" s="158" t="s">
        <v>172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316">
        <v>59</v>
      </c>
      <c r="B74" s="326"/>
      <c r="C74" s="327" t="s">
        <v>635</v>
      </c>
      <c r="D74" s="328" t="s">
        <v>454</v>
      </c>
      <c r="E74" s="329">
        <v>1</v>
      </c>
      <c r="F74" s="330"/>
      <c r="G74" s="331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8">
        <v>0</v>
      </c>
      <c r="O74" s="158">
        <f t="shared" si="32"/>
        <v>0</v>
      </c>
      <c r="P74" s="158">
        <v>0</v>
      </c>
      <c r="Q74" s="158">
        <f t="shared" si="33"/>
        <v>0</v>
      </c>
      <c r="R74" s="158"/>
      <c r="S74" s="158" t="s">
        <v>154</v>
      </c>
      <c r="T74" s="158" t="s">
        <v>146</v>
      </c>
      <c r="U74" s="158">
        <v>0</v>
      </c>
      <c r="V74" s="158">
        <f t="shared" si="34"/>
        <v>0</v>
      </c>
      <c r="W74" s="158"/>
      <c r="X74" s="158" t="s">
        <v>172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173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3"/>
      <c r="B75" s="4"/>
      <c r="C75" s="17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v>15</v>
      </c>
      <c r="AF75">
        <v>21</v>
      </c>
      <c r="AG75" t="s">
        <v>127</v>
      </c>
    </row>
    <row r="76" spans="1:60">
      <c r="A76" s="332"/>
      <c r="B76" s="333" t="s">
        <v>29</v>
      </c>
      <c r="C76" s="334"/>
      <c r="D76" s="335"/>
      <c r="E76" s="336"/>
      <c r="F76" s="336"/>
      <c r="G76" s="337">
        <f>G8+G11+G15+G27+G38+G58+G62+G68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f>SUMIF(L7:L74,AE75,G7:G74)</f>
        <v>0</v>
      </c>
      <c r="AF76">
        <f>SUMIF(L7:L74,AF75,G7:G74)</f>
        <v>0</v>
      </c>
      <c r="AG76" t="s">
        <v>168</v>
      </c>
    </row>
    <row r="77" spans="1:60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>
      <c r="C78" s="181"/>
      <c r="D78" s="10"/>
      <c r="AG78" t="s">
        <v>169</v>
      </c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Stavba</vt:lpstr>
      <vt:lpstr>VzorPolozky</vt:lpstr>
      <vt:lpstr>00 00 Naklady</vt:lpstr>
      <vt:lpstr>SO 126 D.1.1.01.01 Pol</vt:lpstr>
      <vt:lpstr>SO 126 D.1.1.01.02 Pol</vt:lpstr>
      <vt:lpstr>SO 126 D.1.4.12 Pol</vt:lpstr>
      <vt:lpstr>SLP - rekapitulace</vt:lpstr>
      <vt:lpstr>SLP - položky</vt:lpstr>
      <vt:lpstr>SO 126 D.1.4.13 Pol</vt:lpstr>
      <vt:lpstr>Měření a regulace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'Měření a regulace'!Názvy_tisku</vt:lpstr>
      <vt:lpstr>'SLP - položky'!Názvy_tisku</vt:lpstr>
      <vt:lpstr>'SLP - rekapitulace'!Názvy_tisku</vt:lpstr>
      <vt:lpstr>'SO 126 D.1.1.01.01 Pol'!Názvy_tisku</vt:lpstr>
      <vt:lpstr>'SO 126 D.1.1.01.02 Pol'!Názvy_tisku</vt:lpstr>
      <vt:lpstr>'SO 126 D.1.4.12 Pol'!Názvy_tisku</vt:lpstr>
      <vt:lpstr>'SO 126 D.1.4.13 Pol'!Názvy_tisku</vt:lpstr>
      <vt:lpstr>oadresa</vt:lpstr>
      <vt:lpstr>Stavba!Objednatel</vt:lpstr>
      <vt:lpstr>Stavba!Objekt</vt:lpstr>
      <vt:lpstr>'00 00 Naklady'!Oblast_tisku</vt:lpstr>
      <vt:lpstr>'Měření a regulace'!Oblast_tisku</vt:lpstr>
      <vt:lpstr>'SO 126 D.1.1.01.01 Pol'!Oblast_tisku</vt:lpstr>
      <vt:lpstr>'SO 126 D.1.1.01.02 Pol'!Oblast_tisku</vt:lpstr>
      <vt:lpstr>'SO 126 D.1.4.12 Pol'!Oblast_tisku</vt:lpstr>
      <vt:lpstr>'SO 126 D.1.4.13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Radomír Drozd</cp:lastModifiedBy>
  <cp:lastPrinted>2019-03-19T12:27:02Z</cp:lastPrinted>
  <dcterms:created xsi:type="dcterms:W3CDTF">2009-04-08T07:15:50Z</dcterms:created>
  <dcterms:modified xsi:type="dcterms:W3CDTF">2024-05-12T17:51:06Z</dcterms:modified>
</cp:coreProperties>
</file>